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ancair\Ketenteam Hypotheken\Systemen &amp; Processen\Systemen\Budgettering\"/>
    </mc:Choice>
  </mc:AlternateContent>
  <xr:revisionPtr revIDLastSave="0" documentId="13_ncr:1_{5A8E3904-08EC-4A79-9DBA-DCD68AA9B338}" xr6:coauthVersionLast="41" xr6:coauthVersionMax="41" xr10:uidLastSave="{00000000-0000-0000-0000-000000000000}"/>
  <workbookProtection workbookAlgorithmName="SHA-512" workbookHashValue="hHIYoT51sBDSwSrHwsyn0W4G3TO1qKGlO/RPwfePMYK872vbSsVBJJVUjBw9NmtSSuZF+eTK5e2Zo864gIhKSw==" workbookSaltValue="QDY5itETjl4ddDvXHbGgVA==" workbookSpinCount="100000" lockStructure="1"/>
  <bookViews>
    <workbookView xWindow="-108" yWindow="-108" windowWidth="23256" windowHeight="12576" tabRatio="906" firstSheet="1" activeTab="1" xr2:uid="{00000000-000D-0000-FFFF-FFFF00000000}"/>
  </bookViews>
  <sheets>
    <sheet name="Releasebeheer" sheetId="7" state="hidden" r:id="rId1"/>
    <sheet name="Sneltoets Levensrentehypotheek" sheetId="14" r:id="rId2"/>
    <sheet name="VariabelenASR" sheetId="15" state="hidden" r:id="rId3"/>
    <sheet name="Wel AOW (box 3)" sheetId="18" state="hidden" r:id="rId4"/>
  </sheets>
  <definedNames>
    <definedName name="_xlnm.Print_Area" localSheetId="1">'Sneltoets Levensrentehypotheek'!$B$1:$AJ$31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5" l="1"/>
  <c r="G31" i="15" l="1"/>
  <c r="AA8" i="14" s="1"/>
  <c r="B21" i="15"/>
  <c r="AA6" i="14" l="1"/>
  <c r="B16" i="15"/>
  <c r="B17" i="15" s="1"/>
  <c r="B8" i="15"/>
  <c r="B9" i="15"/>
  <c r="B31" i="15"/>
  <c r="B33" i="15" s="1"/>
  <c r="B22" i="15"/>
  <c r="B23" i="15" s="1"/>
  <c r="AJ2" i="14"/>
  <c r="B12" i="15" l="1"/>
  <c r="B13" i="15"/>
  <c r="G23" i="15"/>
  <c r="G25" i="15"/>
  <c r="G24" i="15"/>
  <c r="G26" i="15" l="1"/>
  <c r="B15" i="15"/>
  <c r="B18" i="15" s="1"/>
  <c r="B27" i="15" s="1"/>
  <c r="AE21" i="14"/>
  <c r="B28" i="15"/>
  <c r="B29" i="15" l="1"/>
  <c r="B30" i="15" s="1"/>
  <c r="B34" i="15" l="1"/>
  <c r="O31" i="14" s="1"/>
</calcChain>
</file>

<file path=xl/sharedStrings.xml><?xml version="1.0" encoding="utf-8"?>
<sst xmlns="http://schemas.openxmlformats.org/spreadsheetml/2006/main" count="85" uniqueCount="82">
  <si>
    <t>Aanvrager 1</t>
  </si>
  <si>
    <t>Aanvrager 2</t>
  </si>
  <si>
    <t>Uitleg kleuren</t>
  </si>
  <si>
    <t>Vaste parameter</t>
  </si>
  <si>
    <t>Parameters</t>
  </si>
  <si>
    <t>Tabellen</t>
  </si>
  <si>
    <t>Woonquote</t>
  </si>
  <si>
    <t>Tekst/uitleg in tabel</t>
  </si>
  <si>
    <t>Schijven bij woonquotetabel</t>
  </si>
  <si>
    <t>min</t>
  </si>
  <si>
    <t>max</t>
  </si>
  <si>
    <t>kolom</t>
  </si>
  <si>
    <t>Toetsinkomen</t>
  </si>
  <si>
    <t>Hoogste inkomen</t>
  </si>
  <si>
    <t>Toetsrente</t>
  </si>
  <si>
    <t>Woonquote uit tabelkolom</t>
  </si>
  <si>
    <t>Inkomsten</t>
  </si>
  <si>
    <t>Totale lasten</t>
  </si>
  <si>
    <t>Erfpachtcanon per jaar</t>
  </si>
  <si>
    <t>Totaal</t>
  </si>
  <si>
    <t>Versie</t>
  </si>
  <si>
    <t>Datum</t>
  </si>
  <si>
    <t>Release</t>
  </si>
  <si>
    <t>Controle</t>
  </si>
  <si>
    <t>Inkomens ingevuld</t>
  </si>
  <si>
    <t>Totaalcontrole</t>
  </si>
  <si>
    <t>Laagste inkomen</t>
  </si>
  <si>
    <t>factor meenemen laagste inkomen</t>
  </si>
  <si>
    <t>Toetsinkomen voor bepalen woonquote</t>
  </si>
  <si>
    <t>5,001-5,500%</t>
  </si>
  <si>
    <t xml:space="preserve">Versie </t>
  </si>
  <si>
    <t>toetsrente</t>
  </si>
  <si>
    <t>&lt;=1,000%</t>
  </si>
  <si>
    <t>1,001-1,500%</t>
  </si>
  <si>
    <t>1,501-2,000%</t>
  </si>
  <si>
    <t>2,001-2,500%</t>
  </si>
  <si>
    <t>2,501-3,000%</t>
  </si>
  <si>
    <t>3,001-3,500%</t>
  </si>
  <si>
    <t>3,501-4,000%</t>
  </si>
  <si>
    <t>4,001-4,500%</t>
  </si>
  <si>
    <t>4,501-5,000%</t>
  </si>
  <si>
    <t>5,501-6,000%</t>
  </si>
  <si>
    <t>&gt;=6,001%</t>
  </si>
  <si>
    <t>Toetsinkomen 1</t>
  </si>
  <si>
    <t>Toetsinkomen 2</t>
  </si>
  <si>
    <t>Huidige rente</t>
  </si>
  <si>
    <t>Woonquote AOW box 3</t>
  </si>
  <si>
    <t>Overige financiele lasten</t>
  </si>
  <si>
    <r>
      <t xml:space="preserve">Overige financiële verplichtingen </t>
    </r>
    <r>
      <rPr>
        <sz val="9"/>
        <rFont val="Arial"/>
        <family val="2"/>
      </rPr>
      <t>(welke niet voor of bij passeren worden ingelost)</t>
    </r>
  </si>
  <si>
    <t>Erfpacht</t>
  </si>
  <si>
    <t>Maximale hypotheek inkomen</t>
  </si>
  <si>
    <t>Resultaat</t>
  </si>
  <si>
    <t>Berekening maximale hypotheek</t>
  </si>
  <si>
    <t>Marktwaarde onderpand</t>
  </si>
  <si>
    <t>Maximale hypotheek onderpand</t>
  </si>
  <si>
    <t>Beschikbare jaarlast tbv hypotheek</t>
  </si>
  <si>
    <t xml:space="preserve">   Maximale jaarlast op inkomen</t>
  </si>
  <si>
    <t xml:space="preserve">   -/- overige financiele lasten</t>
  </si>
  <si>
    <t>Is de rente ingevuld</t>
  </si>
  <si>
    <t>Onderpand</t>
  </si>
  <si>
    <t>Marktwaarde woning</t>
  </si>
  <si>
    <t>Is de marktwaarde ingevuld</t>
  </si>
  <si>
    <t>Maximale Levensrente Hypotheek</t>
  </si>
  <si>
    <t>Huidige rente Levensrente Hypotheek</t>
  </si>
  <si>
    <t>Absoluut maximum Levensrente Hypotheek</t>
  </si>
  <si>
    <t>Bruto pensioeninkomen (incl. AOW) per jaar</t>
  </si>
  <si>
    <t>Jaarlast overige financiele kredieten/verplichtingen</t>
  </si>
  <si>
    <t>Jaarkast kredieten/verplichtingen</t>
  </si>
  <si>
    <t>Sneltoets maximale Levensrente Hypotheek a.s.r.</t>
  </si>
  <si>
    <t>Vandaag</t>
  </si>
  <si>
    <t>Wq nog geldig t/m</t>
  </si>
  <si>
    <t>Tool nog valide</t>
  </si>
  <si>
    <t>Initiële versie</t>
  </si>
  <si>
    <t>1.0</t>
  </si>
  <si>
    <t>(tekst in AA6 en AA8 in tabblad sneltoets)</t>
  </si>
  <si>
    <t>26-10-20</t>
  </si>
  <si>
    <t>Onderstaande berekening is een indicatie en hieraan kunnen geen rechten ontleend worden</t>
  </si>
  <si>
    <t>1,1</t>
  </si>
  <si>
    <t>Aangepaste versie ivm niet tonen negatieve bedragen max hypotheek</t>
  </si>
  <si>
    <t>29-10-20</t>
  </si>
  <si>
    <t>2.0</t>
  </si>
  <si>
    <t>Financieringslastpercentages voor 2021 voor niet-aftrekbare gedeelten voor AOW-gerechtigden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</si>
</sst>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€&quot;\ #,##0.00;[Red]&quot;€&quot;\ \-#,##0.00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&quot;€&quot;\ * #,##0.00_-;_-&quot;€&quot;\ * #,##0.00\-;_-&quot;€&quot;\ * &quot;-&quot;??_-;_-@_-"/>
    <numFmt numFmtId="165" formatCode="&quot;€&quot;\ * #,##0.00;&quot;€&quot;\ * #,##0.00"/>
    <numFmt numFmtId="166" formatCode="0.0%"/>
    <numFmt numFmtId="167" formatCode="&quot;€&quot;\ * #,##0.00;&quot;€&quot;\ *-\ #,##0.00"/>
    <numFmt numFmtId="168" formatCode="_-[$€-2]\ * #,##0.00_-;_-[$€-2]\ * #,##0.00\-;_-[$€-2]\ * &quot;-&quot;??_-"/>
    <numFmt numFmtId="169" formatCode="&quot;€&quot;\ * #,##0;&quot;€&quot;\ * #,##0"/>
    <numFmt numFmtId="170" formatCode="&quot;€&quot;\ * #,##0;&quot;€&quot;\ * \-#,##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color indexed="53"/>
      <name val="Arial"/>
      <family val="2"/>
    </font>
    <font>
      <b/>
      <sz val="9"/>
      <color indexed="5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10"/>
      <color indexed="3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</font>
    <font>
      <sz val="9"/>
      <color theme="4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2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23"/>
      </bottom>
      <diagonal/>
    </border>
    <border>
      <left style="thin">
        <color indexed="9"/>
      </left>
      <right style="thin">
        <color indexed="64"/>
      </right>
      <top/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9" fillId="0" borderId="0" applyFont="0" applyFill="0" applyBorder="0" applyAlignment="0" applyProtection="0"/>
    <xf numFmtId="0" fontId="19" fillId="6" borderId="47" applyNumberFormat="0" applyFont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16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202">
    <xf numFmtId="0" fontId="0" fillId="0" borderId="0" xfId="0"/>
    <xf numFmtId="0" fontId="5" fillId="2" borderId="0" xfId="0" applyFont="1" applyFill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7" fillId="2" borderId="0" xfId="0" applyFont="1" applyFill="1" applyProtection="1">
      <protection hidden="1"/>
    </xf>
    <xf numFmtId="0" fontId="5" fillId="2" borderId="0" xfId="0" quotePrefix="1" applyFont="1" applyFill="1" applyBorder="1" applyAlignment="1" applyProtection="1">
      <alignment horizontal="left" vertical="center"/>
      <protection hidden="1"/>
    </xf>
    <xf numFmtId="0" fontId="11" fillId="0" borderId="0" xfId="0" applyFont="1" applyAlignment="1">
      <alignment horizontal="right"/>
    </xf>
    <xf numFmtId="0" fontId="9" fillId="3" borderId="1" xfId="0" applyFont="1" applyFill="1" applyBorder="1"/>
    <xf numFmtId="0" fontId="9" fillId="3" borderId="2" xfId="0" applyFont="1" applyFill="1" applyBorder="1"/>
    <xf numFmtId="0" fontId="9" fillId="0" borderId="3" xfId="0" applyFont="1" applyBorder="1"/>
    <xf numFmtId="0" fontId="9" fillId="0" borderId="0" xfId="0" applyFont="1"/>
    <xf numFmtId="0" fontId="9" fillId="4" borderId="4" xfId="0" applyFont="1" applyFill="1" applyBorder="1" applyAlignment="1">
      <alignment horizontal="left"/>
    </xf>
    <xf numFmtId="0" fontId="9" fillId="4" borderId="5" xfId="0" applyFont="1" applyFill="1" applyBorder="1"/>
    <xf numFmtId="0" fontId="9" fillId="0" borderId="0" xfId="0" applyFont="1" applyProtection="1">
      <protection locked="0"/>
    </xf>
    <xf numFmtId="166" fontId="9" fillId="4" borderId="6" xfId="3" applyNumberFormat="1" applyFont="1" applyFill="1" applyBorder="1" applyAlignment="1" applyProtection="1">
      <alignment horizontal="center"/>
      <protection locked="0"/>
    </xf>
    <xf numFmtId="0" fontId="9" fillId="0" borderId="0" xfId="0" applyFont="1" applyBorder="1"/>
    <xf numFmtId="0" fontId="5" fillId="2" borderId="7" xfId="0" applyFont="1" applyFill="1" applyBorder="1" applyAlignment="1" applyProtection="1">
      <alignment vertical="center"/>
      <protection hidden="1"/>
    </xf>
    <xf numFmtId="0" fontId="11" fillId="0" borderId="0" xfId="0" applyFont="1"/>
    <xf numFmtId="167" fontId="9" fillId="0" borderId="8" xfId="0" applyNumberFormat="1" applyFont="1" applyBorder="1" applyProtection="1">
      <protection locked="0"/>
    </xf>
    <xf numFmtId="0" fontId="11" fillId="0" borderId="9" xfId="0" applyFont="1" applyBorder="1" applyProtection="1">
      <protection locked="0"/>
    </xf>
    <xf numFmtId="167" fontId="11" fillId="0" borderId="8" xfId="0" applyNumberFormat="1" applyFont="1" applyBorder="1" applyProtection="1">
      <protection locked="0"/>
    </xf>
    <xf numFmtId="0" fontId="9" fillId="0" borderId="10" xfId="0" applyFont="1" applyBorder="1" applyProtection="1">
      <protection locked="0"/>
    </xf>
    <xf numFmtId="165" fontId="9" fillId="0" borderId="11" xfId="0" applyNumberFormat="1" applyFont="1" applyFill="1" applyBorder="1" applyProtection="1">
      <protection locked="0"/>
    </xf>
    <xf numFmtId="0" fontId="9" fillId="0" borderId="10" xfId="0" quotePrefix="1" applyFont="1" applyBorder="1" applyAlignment="1" applyProtection="1">
      <alignment horizontal="left"/>
      <protection locked="0"/>
    </xf>
    <xf numFmtId="10" fontId="9" fillId="0" borderId="11" xfId="3" applyNumberFormat="1" applyFont="1" applyBorder="1" applyProtection="1">
      <protection locked="0"/>
    </xf>
    <xf numFmtId="1" fontId="9" fillId="0" borderId="11" xfId="3" applyNumberFormat="1" applyFont="1" applyFill="1" applyBorder="1" applyAlignment="1" applyProtection="1">
      <alignment horizontal="center"/>
      <protection locked="0"/>
    </xf>
    <xf numFmtId="168" fontId="9" fillId="0" borderId="12" xfId="6" applyNumberFormat="1" applyFont="1" applyBorder="1" applyProtection="1">
      <protection locked="0"/>
    </xf>
    <xf numFmtId="0" fontId="11" fillId="2" borderId="0" xfId="0" quotePrefix="1" applyFont="1" applyFill="1" applyBorder="1" applyAlignment="1" applyProtection="1">
      <alignment horizontal="left" vertical="center"/>
      <protection hidden="1"/>
    </xf>
    <xf numFmtId="0" fontId="5" fillId="2" borderId="13" xfId="0" applyFont="1" applyFill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center"/>
      <protection locked="0"/>
    </xf>
    <xf numFmtId="166" fontId="9" fillId="0" borderId="0" xfId="3" applyNumberFormat="1" applyFont="1" applyFill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166" fontId="9" fillId="4" borderId="10" xfId="3" applyNumberFormat="1" applyFont="1" applyFill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166" fontId="9" fillId="4" borderId="17" xfId="3" applyNumberFormat="1" applyFont="1" applyFill="1" applyBorder="1" applyAlignment="1" applyProtection="1">
      <alignment horizontal="center"/>
      <protection locked="0"/>
    </xf>
    <xf numFmtId="166" fontId="9" fillId="4" borderId="18" xfId="3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9" fillId="0" borderId="17" xfId="0" applyFont="1" applyBorder="1"/>
    <xf numFmtId="164" fontId="9" fillId="0" borderId="11" xfId="6" applyFont="1" applyBorder="1"/>
    <xf numFmtId="164" fontId="9" fillId="0" borderId="19" xfId="0" applyNumberFormat="1" applyFont="1" applyBorder="1"/>
    <xf numFmtId="168" fontId="9" fillId="0" borderId="20" xfId="6" applyNumberFormat="1" applyFont="1" applyFill="1" applyBorder="1" applyProtection="1">
      <protection locked="0"/>
    </xf>
    <xf numFmtId="0" fontId="10" fillId="0" borderId="0" xfId="0" applyFont="1"/>
    <xf numFmtId="0" fontId="10" fillId="0" borderId="0" xfId="0" quotePrefix="1" applyFont="1" applyAlignment="1">
      <alignment horizontal="left"/>
    </xf>
    <xf numFmtId="49" fontId="0" fillId="0" borderId="0" xfId="0" applyNumberFormat="1"/>
    <xf numFmtId="49" fontId="0" fillId="0" borderId="0" xfId="0" quotePrefix="1" applyNumberFormat="1" applyAlignment="1">
      <alignment horizontal="left"/>
    </xf>
    <xf numFmtId="49" fontId="12" fillId="0" borderId="0" xfId="0" applyNumberFormat="1" applyFont="1"/>
    <xf numFmtId="0" fontId="9" fillId="0" borderId="8" xfId="0" applyFont="1" applyBorder="1"/>
    <xf numFmtId="0" fontId="9" fillId="0" borderId="21" xfId="0" applyFont="1" applyBorder="1"/>
    <xf numFmtId="0" fontId="11" fillId="0" borderId="22" xfId="0" applyFont="1" applyBorder="1"/>
    <xf numFmtId="0" fontId="11" fillId="0" borderId="20" xfId="0" applyFont="1" applyBorder="1"/>
    <xf numFmtId="0" fontId="5" fillId="2" borderId="23" xfId="0" applyFont="1" applyFill="1" applyBorder="1" applyAlignment="1" applyProtection="1">
      <alignment vertical="center"/>
      <protection hidden="1"/>
    </xf>
    <xf numFmtId="0" fontId="7" fillId="2" borderId="13" xfId="0" applyFont="1" applyFill="1" applyBorder="1" applyProtection="1">
      <protection hidden="1"/>
    </xf>
    <xf numFmtId="10" fontId="2" fillId="3" borderId="11" xfId="3" applyNumberFormat="1" applyFont="1" applyFill="1" applyBorder="1" applyProtection="1">
      <protection locked="0"/>
    </xf>
    <xf numFmtId="0" fontId="0" fillId="2" borderId="0" xfId="0" applyFill="1" applyProtection="1">
      <protection hidden="1"/>
    </xf>
    <xf numFmtId="0" fontId="0" fillId="2" borderId="24" xfId="0" applyFill="1" applyBorder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13" xfId="0" applyBorder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vertical="center"/>
      <protection hidden="1"/>
    </xf>
    <xf numFmtId="169" fontId="5" fillId="2" borderId="0" xfId="0" applyNumberFormat="1" applyFont="1" applyFill="1" applyBorder="1" applyAlignment="1" applyProtection="1">
      <alignment vertical="center"/>
      <protection hidden="1"/>
    </xf>
    <xf numFmtId="169" fontId="0" fillId="2" borderId="0" xfId="0" applyNumberForma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0" fontId="0" fillId="0" borderId="25" xfId="0" applyBorder="1" applyAlignment="1" applyProtection="1">
      <alignment vertical="center"/>
      <protection hidden="1"/>
    </xf>
    <xf numFmtId="0" fontId="0" fillId="0" borderId="23" xfId="0" applyBorder="1" applyProtection="1"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0" fillId="0" borderId="26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27" xfId="0" applyBorder="1" applyAlignment="1" applyProtection="1">
      <alignment vertical="center"/>
      <protection hidden="1"/>
    </xf>
    <xf numFmtId="0" fontId="0" fillId="0" borderId="28" xfId="0" applyBorder="1" applyAlignment="1" applyProtection="1">
      <alignment vertical="center"/>
      <protection hidden="1"/>
    </xf>
    <xf numFmtId="0" fontId="5" fillId="2" borderId="29" xfId="0" applyFont="1" applyFill="1" applyBorder="1" applyAlignment="1" applyProtection="1">
      <alignment vertical="center"/>
      <protection hidden="1"/>
    </xf>
    <xf numFmtId="0" fontId="0" fillId="0" borderId="30" xfId="0" applyBorder="1" applyAlignment="1" applyProtection="1">
      <alignment vertical="center"/>
      <protection hidden="1"/>
    </xf>
    <xf numFmtId="17" fontId="0" fillId="0" borderId="0" xfId="0" quotePrefix="1" applyNumberFormat="1"/>
    <xf numFmtId="0" fontId="13" fillId="2" borderId="0" xfId="0" applyFont="1" applyFill="1" applyProtection="1">
      <protection hidden="1"/>
    </xf>
    <xf numFmtId="0" fontId="2" fillId="0" borderId="10" xfId="0" applyFont="1" applyBorder="1"/>
    <xf numFmtId="0" fontId="2" fillId="0" borderId="17" xfId="0" quotePrefix="1" applyFont="1" applyBorder="1" applyAlignment="1" applyProtection="1">
      <alignment horizontal="left"/>
      <protection locked="0"/>
    </xf>
    <xf numFmtId="0" fontId="14" fillId="5" borderId="31" xfId="0" quotePrefix="1" applyFont="1" applyFill="1" applyBorder="1" applyAlignment="1" applyProtection="1">
      <alignment horizontal="left"/>
      <protection locked="0"/>
    </xf>
    <xf numFmtId="0" fontId="15" fillId="5" borderId="32" xfId="0" applyFont="1" applyFill="1" applyBorder="1" applyProtection="1">
      <protection locked="0"/>
    </xf>
    <xf numFmtId="49" fontId="0" fillId="0" borderId="0" xfId="0" applyNumberFormat="1" applyFont="1"/>
    <xf numFmtId="17" fontId="12" fillId="0" borderId="0" xfId="0" quotePrefix="1" applyNumberFormat="1" applyFont="1"/>
    <xf numFmtId="0" fontId="2" fillId="0" borderId="21" xfId="0" applyFont="1" applyBorder="1"/>
    <xf numFmtId="0" fontId="9" fillId="0" borderId="33" xfId="0" applyFont="1" applyBorder="1" applyAlignment="1">
      <alignment horizontal="center"/>
    </xf>
    <xf numFmtId="0" fontId="9" fillId="0" borderId="34" xfId="0" applyFont="1" applyBorder="1"/>
    <xf numFmtId="0" fontId="11" fillId="0" borderId="35" xfId="0" applyFont="1" applyBorder="1"/>
    <xf numFmtId="0" fontId="14" fillId="5" borderId="36" xfId="0" quotePrefix="1" applyFont="1" applyFill="1" applyBorder="1" applyAlignment="1" applyProtection="1">
      <alignment horizontal="left"/>
      <protection locked="0"/>
    </xf>
    <xf numFmtId="0" fontId="14" fillId="5" borderId="32" xfId="0" quotePrefix="1" applyFont="1" applyFill="1" applyBorder="1" applyAlignment="1" applyProtection="1">
      <alignment horizontal="left"/>
      <protection locked="0"/>
    </xf>
    <xf numFmtId="0" fontId="9" fillId="0" borderId="10" xfId="0" applyFont="1" applyFill="1" applyBorder="1" applyProtection="1">
      <protection locked="0"/>
    </xf>
    <xf numFmtId="0" fontId="2" fillId="0" borderId="0" xfId="0" applyFont="1"/>
    <xf numFmtId="0" fontId="11" fillId="7" borderId="0" xfId="0" applyFont="1" applyFill="1"/>
    <xf numFmtId="0" fontId="0" fillId="8" borderId="0" xfId="0" applyFill="1" applyAlignment="1" applyProtection="1">
      <alignment vertical="center"/>
      <protection hidden="1"/>
    </xf>
    <xf numFmtId="169" fontId="0" fillId="8" borderId="0" xfId="0" applyNumberFormat="1" applyFill="1" applyBorder="1" applyAlignment="1" applyProtection="1">
      <alignment vertical="center"/>
      <protection hidden="1"/>
    </xf>
    <xf numFmtId="0" fontId="9" fillId="0" borderId="37" xfId="0" applyFont="1" applyBorder="1" applyAlignment="1" applyProtection="1">
      <alignment horizontal="center"/>
      <protection locked="0"/>
    </xf>
    <xf numFmtId="166" fontId="2" fillId="4" borderId="38" xfId="3" applyNumberFormat="1" applyFont="1" applyFill="1" applyBorder="1" applyAlignment="1" applyProtection="1">
      <alignment horizontal="center"/>
      <protection locked="0"/>
    </xf>
    <xf numFmtId="0" fontId="20" fillId="0" borderId="13" xfId="0" applyFont="1" applyBorder="1" applyAlignment="1" applyProtection="1">
      <alignment vertical="center"/>
      <protection hidden="1"/>
    </xf>
    <xf numFmtId="8" fontId="9" fillId="0" borderId="0" xfId="0" applyNumberFormat="1" applyFont="1"/>
    <xf numFmtId="0" fontId="2" fillId="0" borderId="9" xfId="0" quotePrefix="1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2" fillId="0" borderId="0" xfId="0" applyFont="1" applyAlignment="1">
      <alignment horizontal="left"/>
    </xf>
    <xf numFmtId="0" fontId="9" fillId="2" borderId="40" xfId="0" quotePrefix="1" applyFont="1" applyFill="1" applyBorder="1" applyAlignment="1" applyProtection="1">
      <alignment horizontal="left" vertical="center" textRotation="180"/>
      <protection hidden="1"/>
    </xf>
    <xf numFmtId="10" fontId="9" fillId="0" borderId="19" xfId="0" applyNumberFormat="1" applyFont="1" applyBorder="1"/>
    <xf numFmtId="164" fontId="9" fillId="0" borderId="37" xfId="6" applyFont="1" applyBorder="1"/>
    <xf numFmtId="0" fontId="2" fillId="0" borderId="38" xfId="0" applyFont="1" applyBorder="1"/>
    <xf numFmtId="0" fontId="2" fillId="0" borderId="44" xfId="0" applyFont="1" applyBorder="1" applyProtection="1">
      <protection locked="0"/>
    </xf>
    <xf numFmtId="0" fontId="5" fillId="10" borderId="7" xfId="0" applyFont="1" applyFill="1" applyBorder="1" applyAlignment="1" applyProtection="1">
      <alignment vertical="center"/>
      <protection hidden="1"/>
    </xf>
    <xf numFmtId="0" fontId="8" fillId="10" borderId="0" xfId="0" applyFont="1" applyFill="1" applyBorder="1" applyAlignment="1" applyProtection="1">
      <alignment vertical="center"/>
      <protection hidden="1"/>
    </xf>
    <xf numFmtId="0" fontId="23" fillId="0" borderId="48" xfId="0" applyFont="1" applyBorder="1" applyAlignment="1">
      <alignment horizontal="left"/>
    </xf>
    <xf numFmtId="0" fontId="23" fillId="0" borderId="48" xfId="0" applyFont="1" applyBorder="1" applyAlignment="1">
      <alignment horizontal="right"/>
    </xf>
    <xf numFmtId="0" fontId="24" fillId="0" borderId="0" xfId="0" applyFont="1" applyAlignment="1">
      <alignment horizontal="right"/>
    </xf>
    <xf numFmtId="170" fontId="6" fillId="10" borderId="0" xfId="0" applyNumberFormat="1" applyFont="1" applyFill="1" applyBorder="1" applyAlignment="1" applyProtection="1">
      <alignment vertical="center"/>
      <protection hidden="1"/>
    </xf>
    <xf numFmtId="0" fontId="9" fillId="0" borderId="45" xfId="0" applyFont="1" applyBorder="1" applyAlignment="1" applyProtection="1">
      <alignment horizontal="center"/>
      <protection locked="0"/>
    </xf>
    <xf numFmtId="165" fontId="5" fillId="2" borderId="0" xfId="0" applyNumberFormat="1" applyFont="1" applyFill="1" applyBorder="1" applyAlignment="1" applyProtection="1">
      <alignment horizontal="center" vertical="center"/>
      <protection hidden="1"/>
    </xf>
    <xf numFmtId="169" fontId="6" fillId="10" borderId="0" xfId="0" applyNumberFormat="1" applyFont="1" applyFill="1" applyBorder="1" applyAlignment="1" applyProtection="1">
      <alignment vertical="center"/>
      <protection hidden="1"/>
    </xf>
    <xf numFmtId="14" fontId="0" fillId="0" borderId="13" xfId="0" applyNumberFormat="1" applyBorder="1" applyProtection="1">
      <protection hidden="1"/>
    </xf>
    <xf numFmtId="0" fontId="27" fillId="2" borderId="0" xfId="0" applyFont="1" applyFill="1" applyBorder="1" applyAlignment="1" applyProtection="1">
      <alignment vertical="center"/>
      <protection hidden="1"/>
    </xf>
    <xf numFmtId="14" fontId="9" fillId="0" borderId="33" xfId="0" applyNumberFormat="1" applyFont="1" applyBorder="1" applyAlignment="1">
      <alignment horizontal="center"/>
    </xf>
    <xf numFmtId="0" fontId="2" fillId="0" borderId="49" xfId="0" applyFont="1" applyBorder="1"/>
    <xf numFmtId="0" fontId="9" fillId="0" borderId="12" xfId="0" applyFont="1" applyBorder="1"/>
    <xf numFmtId="0" fontId="2" fillId="0" borderId="22" xfId="0" applyFont="1" applyBorder="1"/>
    <xf numFmtId="0" fontId="9" fillId="0" borderId="20" xfId="0" applyFont="1" applyBorder="1"/>
    <xf numFmtId="0" fontId="9" fillId="0" borderId="35" xfId="0" applyFont="1" applyBorder="1"/>
    <xf numFmtId="14" fontId="9" fillId="11" borderId="34" xfId="0" applyNumberFormat="1" applyFont="1" applyFill="1" applyBorder="1"/>
    <xf numFmtId="14" fontId="9" fillId="0" borderId="0" xfId="0" applyNumberFormat="1" applyFont="1"/>
    <xf numFmtId="2" fontId="9" fillId="0" borderId="0" xfId="8" applyNumberFormat="1" applyFont="1"/>
    <xf numFmtId="14" fontId="2" fillId="0" borderId="0" xfId="0" applyNumberFormat="1" applyFont="1"/>
    <xf numFmtId="0" fontId="0" fillId="0" borderId="25" xfId="0" applyBorder="1" applyProtection="1">
      <protection hidden="1"/>
    </xf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18" fillId="2" borderId="24" xfId="0" applyFont="1" applyFill="1" applyBorder="1" applyAlignment="1" applyProtection="1">
      <alignment vertical="center"/>
      <protection hidden="1"/>
    </xf>
    <xf numFmtId="0" fontId="0" fillId="0" borderId="24" xfId="0" applyBorder="1" applyProtection="1">
      <protection hidden="1"/>
    </xf>
    <xf numFmtId="0" fontId="3" fillId="2" borderId="24" xfId="0" quotePrefix="1" applyFont="1" applyFill="1" applyBorder="1" applyAlignment="1" applyProtection="1">
      <alignment horizontal="right" vertical="center"/>
      <protection hidden="1"/>
    </xf>
    <xf numFmtId="0" fontId="4" fillId="2" borderId="24" xfId="0" applyFont="1" applyFill="1" applyBorder="1" applyAlignment="1" applyProtection="1">
      <alignment horizontal="left" vertical="center"/>
      <protection hidden="1"/>
    </xf>
    <xf numFmtId="0" fontId="16" fillId="2" borderId="2" xfId="0" applyFont="1" applyFill="1" applyBorder="1" applyAlignment="1" applyProtection="1">
      <alignment horizontal="right" vertical="center"/>
      <protection hidden="1"/>
    </xf>
    <xf numFmtId="0" fontId="0" fillId="2" borderId="52" xfId="0" applyFill="1" applyBorder="1" applyAlignment="1" applyProtection="1">
      <alignment vertical="center"/>
      <protection hidden="1"/>
    </xf>
    <xf numFmtId="0" fontId="11" fillId="2" borderId="0" xfId="0" applyFont="1" applyFill="1" applyBorder="1" applyAlignment="1" applyProtection="1">
      <alignment vertical="top"/>
      <protection hidden="1"/>
    </xf>
    <xf numFmtId="0" fontId="0" fillId="0" borderId="0" xfId="0" applyBorder="1" applyProtection="1">
      <protection hidden="1"/>
    </xf>
    <xf numFmtId="0" fontId="0" fillId="2" borderId="3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6" fillId="2" borderId="52" xfId="0" applyFont="1" applyFill="1" applyBorder="1" applyAlignment="1" applyProtection="1">
      <alignment vertical="center"/>
      <protection hidden="1"/>
    </xf>
    <xf numFmtId="0" fontId="0" fillId="0" borderId="53" xfId="0" applyBorder="1" applyProtection="1">
      <protection hidden="1"/>
    </xf>
    <xf numFmtId="0" fontId="5" fillId="2" borderId="52" xfId="0" quotePrefix="1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0" fillId="0" borderId="53" xfId="0" applyBorder="1" applyAlignment="1" applyProtection="1">
      <alignment vertical="center"/>
      <protection hidden="1"/>
    </xf>
    <xf numFmtId="0" fontId="5" fillId="2" borderId="3" xfId="0" applyFont="1" applyFill="1" applyBorder="1" applyAlignment="1" applyProtection="1">
      <alignment vertical="center"/>
      <protection hidden="1"/>
    </xf>
    <xf numFmtId="0" fontId="0" fillId="0" borderId="54" xfId="0" applyBorder="1" applyAlignment="1" applyProtection="1">
      <alignment vertical="center"/>
      <protection hidden="1"/>
    </xf>
    <xf numFmtId="0" fontId="0" fillId="0" borderId="55" xfId="0" applyBorder="1" applyAlignment="1" applyProtection="1">
      <alignment vertical="center"/>
      <protection hidden="1"/>
    </xf>
    <xf numFmtId="0" fontId="5" fillId="2" borderId="56" xfId="0" quotePrefix="1" applyFont="1" applyFill="1" applyBorder="1" applyAlignment="1" applyProtection="1">
      <alignment horizontal="left" vertical="center"/>
      <protection hidden="1"/>
    </xf>
    <xf numFmtId="0" fontId="5" fillId="2" borderId="57" xfId="0" applyFont="1" applyFill="1" applyBorder="1" applyAlignment="1" applyProtection="1">
      <alignment vertical="center"/>
      <protection hidden="1"/>
    </xf>
    <xf numFmtId="0" fontId="6" fillId="2" borderId="52" xfId="0" quotePrefix="1" applyFont="1" applyFill="1" applyBorder="1" applyAlignment="1" applyProtection="1">
      <alignment horizontal="left" vertical="center"/>
      <protection hidden="1"/>
    </xf>
    <xf numFmtId="0" fontId="5" fillId="8" borderId="52" xfId="0" quotePrefix="1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Border="1" applyAlignment="1" applyProtection="1">
      <alignment vertical="center"/>
      <protection hidden="1"/>
    </xf>
    <xf numFmtId="0" fontId="0" fillId="8" borderId="0" xfId="0" applyFill="1" applyBorder="1" applyAlignment="1" applyProtection="1">
      <alignment vertical="center"/>
      <protection hidden="1"/>
    </xf>
    <xf numFmtId="0" fontId="5" fillId="2" borderId="52" xfId="0" applyFont="1" applyFill="1" applyBorder="1" applyAlignment="1" applyProtection="1">
      <alignment vertical="center"/>
      <protection hidden="1"/>
    </xf>
    <xf numFmtId="0" fontId="0" fillId="0" borderId="58" xfId="0" applyBorder="1" applyAlignment="1" applyProtection="1">
      <alignment vertical="center"/>
      <protection hidden="1"/>
    </xf>
    <xf numFmtId="0" fontId="0" fillId="0" borderId="59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5" fillId="10" borderId="56" xfId="0" quotePrefix="1" applyFont="1" applyFill="1" applyBorder="1" applyAlignment="1" applyProtection="1">
      <alignment horizontal="left" vertical="center"/>
      <protection hidden="1"/>
    </xf>
    <xf numFmtId="0" fontId="5" fillId="10" borderId="57" xfId="0" applyFont="1" applyFill="1" applyBorder="1" applyAlignment="1" applyProtection="1">
      <alignment vertical="center"/>
      <protection hidden="1"/>
    </xf>
    <xf numFmtId="0" fontId="6" fillId="10" borderId="52" xfId="0" applyFont="1" applyFill="1" applyBorder="1" applyAlignment="1" applyProtection="1">
      <alignment vertical="center"/>
      <protection hidden="1"/>
    </xf>
    <xf numFmtId="0" fontId="5" fillId="10" borderId="0" xfId="0" applyFont="1" applyFill="1" applyBorder="1" applyAlignment="1" applyProtection="1">
      <alignment vertical="center"/>
      <protection hidden="1"/>
    </xf>
    <xf numFmtId="0" fontId="5" fillId="10" borderId="3" xfId="0" applyFont="1" applyFill="1" applyBorder="1" applyAlignment="1" applyProtection="1">
      <alignment vertical="center"/>
      <protection hidden="1"/>
    </xf>
    <xf numFmtId="0" fontId="5" fillId="10" borderId="52" xfId="0" applyFont="1" applyFill="1" applyBorder="1" applyAlignment="1" applyProtection="1">
      <alignment vertical="center"/>
      <protection hidden="1"/>
    </xf>
    <xf numFmtId="0" fontId="5" fillId="10" borderId="0" xfId="0" applyFont="1" applyFill="1" applyBorder="1" applyAlignment="1" applyProtection="1">
      <alignment horizontal="left" vertical="center"/>
      <protection hidden="1"/>
    </xf>
    <xf numFmtId="0" fontId="7" fillId="10" borderId="0" xfId="0" applyFont="1" applyFill="1" applyBorder="1" applyProtection="1">
      <protection hidden="1"/>
    </xf>
    <xf numFmtId="0" fontId="5" fillId="10" borderId="0" xfId="0" applyFont="1" applyFill="1" applyBorder="1" applyAlignment="1" applyProtection="1">
      <alignment horizontal="right" vertical="center"/>
      <protection hidden="1"/>
    </xf>
    <xf numFmtId="0" fontId="0" fillId="10" borderId="4" xfId="0" applyFill="1" applyBorder="1" applyAlignment="1" applyProtection="1">
      <alignment vertical="center"/>
      <protection hidden="1"/>
    </xf>
    <xf numFmtId="0" fontId="0" fillId="10" borderId="60" xfId="0" applyFill="1" applyBorder="1" applyAlignment="1" applyProtection="1">
      <alignment vertical="center"/>
      <protection hidden="1"/>
    </xf>
    <xf numFmtId="0" fontId="0" fillId="10" borderId="5" xfId="0" applyFill="1" applyBorder="1" applyAlignment="1" applyProtection="1">
      <alignment vertical="center"/>
      <protection hidden="1"/>
    </xf>
    <xf numFmtId="49" fontId="1" fillId="0" borderId="0" xfId="0" applyNumberFormat="1" applyFont="1"/>
    <xf numFmtId="167" fontId="9" fillId="0" borderId="11" xfId="0" applyNumberFormat="1" applyFont="1" applyFill="1" applyBorder="1" applyProtection="1">
      <protection locked="0"/>
    </xf>
    <xf numFmtId="167" fontId="9" fillId="0" borderId="19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7" xfId="0" quotePrefix="1" applyFont="1" applyFill="1" applyBorder="1" applyAlignment="1" applyProtection="1">
      <alignment horizontal="left"/>
      <protection locked="0"/>
    </xf>
    <xf numFmtId="0" fontId="2" fillId="0" borderId="61" xfId="0" applyFont="1" applyBorder="1" applyProtection="1">
      <protection locked="0"/>
    </xf>
    <xf numFmtId="164" fontId="9" fillId="3" borderId="62" xfId="6" applyFont="1" applyFill="1" applyBorder="1" applyAlignment="1" applyProtection="1">
      <alignment horizontal="right"/>
      <protection locked="0"/>
    </xf>
    <xf numFmtId="1" fontId="9" fillId="0" borderId="0" xfId="0" applyNumberFormat="1" applyFont="1"/>
    <xf numFmtId="168" fontId="9" fillId="0" borderId="45" xfId="6" applyNumberFormat="1" applyFont="1" applyFill="1" applyBorder="1" applyProtection="1">
      <protection locked="0"/>
    </xf>
    <xf numFmtId="49" fontId="11" fillId="7" borderId="0" xfId="0" applyNumberFormat="1" applyFont="1" applyFill="1"/>
    <xf numFmtId="3" fontId="21" fillId="9" borderId="0" xfId="8" applyNumberFormat="1" applyFont="1" applyFill="1" applyAlignment="1">
      <alignment horizontal="left"/>
    </xf>
    <xf numFmtId="166" fontId="21" fillId="9" borderId="0" xfId="3" applyNumberFormat="1" applyFont="1" applyFill="1" applyAlignment="1">
      <alignment horizontal="right"/>
    </xf>
    <xf numFmtId="166" fontId="21" fillId="8" borderId="0" xfId="3" applyNumberFormat="1" applyFont="1" applyFill="1" applyAlignment="1">
      <alignment horizontal="right"/>
    </xf>
    <xf numFmtId="0" fontId="5" fillId="10" borderId="52" xfId="0" applyFont="1" applyFill="1" applyBorder="1" applyAlignment="1" applyProtection="1">
      <alignment horizontal="left" vertical="center"/>
      <protection hidden="1"/>
    </xf>
    <xf numFmtId="0" fontId="5" fillId="10" borderId="0" xfId="0" applyFont="1" applyFill="1" applyBorder="1" applyAlignment="1" applyProtection="1">
      <alignment horizontal="left" vertical="center"/>
      <protection hidden="1"/>
    </xf>
    <xf numFmtId="0" fontId="2" fillId="2" borderId="46" xfId="0" quotePrefix="1" applyFont="1" applyFill="1" applyBorder="1" applyAlignment="1" applyProtection="1">
      <alignment horizontal="center" vertical="center" textRotation="180"/>
      <protection hidden="1"/>
    </xf>
    <xf numFmtId="0" fontId="2" fillId="2" borderId="40" xfId="0" quotePrefix="1" applyFont="1" applyFill="1" applyBorder="1" applyAlignment="1" applyProtection="1">
      <alignment horizontal="center" vertical="center" textRotation="180"/>
      <protection hidden="1"/>
    </xf>
    <xf numFmtId="169" fontId="5" fillId="8" borderId="41" xfId="0" applyNumberFormat="1" applyFont="1" applyFill="1" applyBorder="1" applyAlignment="1" applyProtection="1">
      <alignment horizontal="center" vertical="center"/>
      <protection locked="0" hidden="1"/>
    </xf>
    <xf numFmtId="169" fontId="5" fillId="8" borderId="43" xfId="0" applyNumberFormat="1" applyFont="1" applyFill="1" applyBorder="1" applyAlignment="1" applyProtection="1">
      <alignment horizontal="center" vertical="center"/>
      <protection locked="0" hidden="1"/>
    </xf>
    <xf numFmtId="169" fontId="5" fillId="8" borderId="42" xfId="0" applyNumberFormat="1" applyFont="1" applyFill="1" applyBorder="1" applyAlignment="1" applyProtection="1">
      <alignment horizontal="center" vertical="center"/>
      <protection locked="0" hidden="1"/>
    </xf>
    <xf numFmtId="165" fontId="5" fillId="2" borderId="0" xfId="0" applyNumberFormat="1" applyFont="1" applyFill="1" applyBorder="1" applyAlignment="1" applyProtection="1">
      <alignment horizontal="center" vertical="center"/>
      <protection hidden="1"/>
    </xf>
    <xf numFmtId="165" fontId="5" fillId="2" borderId="41" xfId="0" applyNumberFormat="1" applyFont="1" applyFill="1" applyBorder="1" applyAlignment="1" applyProtection="1">
      <alignment horizontal="center" vertical="center"/>
      <protection locked="0" hidden="1"/>
    </xf>
    <xf numFmtId="165" fontId="5" fillId="2" borderId="43" xfId="0" applyNumberFormat="1" applyFont="1" applyFill="1" applyBorder="1" applyAlignment="1" applyProtection="1">
      <alignment horizontal="center" vertical="center"/>
      <protection locked="0" hidden="1"/>
    </xf>
    <xf numFmtId="165" fontId="5" fillId="2" borderId="42" xfId="0" applyNumberFormat="1" applyFont="1" applyFill="1" applyBorder="1" applyAlignment="1" applyProtection="1">
      <alignment horizontal="center" vertical="center"/>
      <protection locked="0" hidden="1"/>
    </xf>
    <xf numFmtId="10" fontId="5" fillId="8" borderId="41" xfId="0" applyNumberFormat="1" applyFont="1" applyFill="1" applyBorder="1" applyAlignment="1" applyProtection="1">
      <alignment horizontal="center" vertical="center"/>
      <protection locked="0" hidden="1"/>
    </xf>
    <xf numFmtId="10" fontId="5" fillId="8" borderId="43" xfId="0" applyNumberFormat="1" applyFont="1" applyFill="1" applyBorder="1" applyAlignment="1" applyProtection="1">
      <alignment horizontal="center" vertical="center"/>
      <protection locked="0" hidden="1"/>
    </xf>
    <xf numFmtId="10" fontId="5" fillId="8" borderId="42" xfId="0" applyNumberFormat="1" applyFont="1" applyFill="1" applyBorder="1" applyAlignment="1" applyProtection="1">
      <alignment horizontal="center" vertical="center"/>
      <protection locked="0" hidden="1"/>
    </xf>
    <xf numFmtId="169" fontId="26" fillId="10" borderId="0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Border="1" applyAlignment="1" applyProtection="1">
      <alignment horizontal="center" vertical="center"/>
      <protection hidden="1"/>
    </xf>
    <xf numFmtId="0" fontId="26" fillId="2" borderId="3" xfId="0" applyFont="1" applyFill="1" applyBorder="1" applyAlignment="1" applyProtection="1">
      <alignment horizontal="center" vertical="center"/>
      <protection hidden="1"/>
    </xf>
  </cellXfs>
  <cellStyles count="9">
    <cellStyle name="Komma" xfId="8" builtinId="3"/>
    <cellStyle name="Komma 2" xfId="1" xr:uid="{00000000-0005-0000-0000-000001000000}"/>
    <cellStyle name="Notitie 2" xfId="2" xr:uid="{00000000-0005-0000-0000-000002000000}"/>
    <cellStyle name="Procent" xfId="3" builtinId="5"/>
    <cellStyle name="Procent 2" xfId="4" xr:uid="{00000000-0005-0000-0000-000004000000}"/>
    <cellStyle name="Standaard" xfId="0" builtinId="0"/>
    <cellStyle name="Standaard 2" xfId="5" xr:uid="{00000000-0005-0000-0000-000006000000}"/>
    <cellStyle name="Valuta" xfId="6" builtinId="4"/>
    <cellStyle name="Valuta 2" xfId="7" xr:uid="{00000000-0005-0000-0000-000008000000}"/>
  </cellStyles>
  <dxfs count="7"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color rgb="FF00B05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1</xdr:row>
      <xdr:rowOff>15240</xdr:rowOff>
    </xdr:from>
    <xdr:to>
      <xdr:col>5</xdr:col>
      <xdr:colOff>45720</xdr:colOff>
      <xdr:row>3</xdr:row>
      <xdr:rowOff>60960</xdr:rowOff>
    </xdr:to>
    <xdr:pic>
      <xdr:nvPicPr>
        <xdr:cNvPr id="14762" name="Afbeelding 1">
          <a:extLst>
            <a:ext uri="{FF2B5EF4-FFF2-40B4-BE49-F238E27FC236}">
              <a16:creationId xmlns:a16="http://schemas.microsoft.com/office/drawing/2014/main" id="{EF02BE4C-43F6-4FBE-B3E0-195BB91EFD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676"/>
        <a:stretch/>
      </xdr:blipFill>
      <xdr:spPr bwMode="auto">
        <a:xfrm>
          <a:off x="259080" y="137160"/>
          <a:ext cx="60198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7"/>
  <dimension ref="A2:C45"/>
  <sheetViews>
    <sheetView workbookViewId="0">
      <selection activeCell="C4" sqref="C4"/>
    </sheetView>
  </sheetViews>
  <sheetFormatPr defaultRowHeight="13.2" x14ac:dyDescent="0.25"/>
  <cols>
    <col min="2" max="2" width="10.33203125" bestFit="1" customWidth="1"/>
  </cols>
  <sheetData>
    <row r="2" spans="1:3" x14ac:dyDescent="0.25">
      <c r="A2" s="43" t="s">
        <v>20</v>
      </c>
      <c r="B2" s="43" t="s">
        <v>21</v>
      </c>
      <c r="C2" s="44" t="s">
        <v>22</v>
      </c>
    </row>
    <row r="3" spans="1:3" x14ac:dyDescent="0.25">
      <c r="A3" s="172" t="s">
        <v>73</v>
      </c>
      <c r="B3" s="172" t="s">
        <v>75</v>
      </c>
      <c r="C3" s="172" t="s">
        <v>72</v>
      </c>
    </row>
    <row r="4" spans="1:3" x14ac:dyDescent="0.25">
      <c r="A4" s="172" t="s">
        <v>77</v>
      </c>
      <c r="B4" s="172" t="s">
        <v>79</v>
      </c>
      <c r="C4" s="172" t="s">
        <v>78</v>
      </c>
    </row>
    <row r="5" spans="1:3" x14ac:dyDescent="0.25">
      <c r="A5" s="45"/>
      <c r="B5" s="45"/>
      <c r="C5" s="45"/>
    </row>
    <row r="6" spans="1:3" x14ac:dyDescent="0.25">
      <c r="A6" s="46"/>
      <c r="B6" s="45"/>
      <c r="C6" s="45"/>
    </row>
    <row r="7" spans="1:3" x14ac:dyDescent="0.25">
      <c r="A7" s="47"/>
      <c r="B7" s="47"/>
      <c r="C7" s="47"/>
    </row>
    <row r="8" spans="1:3" x14ac:dyDescent="0.25">
      <c r="A8" s="47"/>
      <c r="B8" s="47"/>
      <c r="C8" s="47"/>
    </row>
    <row r="9" spans="1:3" x14ac:dyDescent="0.25">
      <c r="A9" s="45"/>
      <c r="B9" s="45"/>
      <c r="C9" s="45"/>
    </row>
    <row r="10" spans="1:3" x14ac:dyDescent="0.25">
      <c r="A10" s="46"/>
      <c r="B10" s="45"/>
      <c r="C10" s="45"/>
    </row>
    <row r="11" spans="1:3" x14ac:dyDescent="0.25">
      <c r="A11" s="46"/>
      <c r="B11" s="46"/>
      <c r="C11" s="45"/>
    </row>
    <row r="12" spans="1:3" x14ac:dyDescent="0.25">
      <c r="A12" s="45"/>
      <c r="B12" s="45"/>
      <c r="C12" s="46"/>
    </row>
    <row r="13" spans="1:3" x14ac:dyDescent="0.25">
      <c r="A13" s="46"/>
      <c r="B13" s="45"/>
      <c r="C13" s="45"/>
    </row>
    <row r="14" spans="1:3" x14ac:dyDescent="0.25">
      <c r="A14" s="45"/>
      <c r="B14" s="45"/>
      <c r="C14" s="46"/>
    </row>
    <row r="15" spans="1:3" x14ac:dyDescent="0.25">
      <c r="A15" s="45"/>
      <c r="B15" s="45"/>
      <c r="C15" s="46"/>
    </row>
    <row r="16" spans="1:3" x14ac:dyDescent="0.25">
      <c r="A16" s="46"/>
      <c r="B16" s="45"/>
      <c r="C16" s="45"/>
    </row>
    <row r="17" spans="1:3" x14ac:dyDescent="0.25">
      <c r="A17" s="45"/>
      <c r="B17" s="46"/>
      <c r="C17" s="45"/>
    </row>
    <row r="18" spans="1:3" x14ac:dyDescent="0.25">
      <c r="A18" s="45"/>
      <c r="B18" s="45"/>
      <c r="C18" s="46"/>
    </row>
    <row r="19" spans="1:3" x14ac:dyDescent="0.25">
      <c r="A19" s="45"/>
      <c r="B19" s="45"/>
      <c r="C19" s="46"/>
    </row>
    <row r="20" spans="1:3" x14ac:dyDescent="0.25">
      <c r="A20" s="45"/>
      <c r="B20" s="45"/>
      <c r="C20" s="46"/>
    </row>
    <row r="21" spans="1:3" x14ac:dyDescent="0.25">
      <c r="A21" s="45"/>
      <c r="B21" s="45"/>
      <c r="C21" s="46"/>
    </row>
    <row r="22" spans="1:3" x14ac:dyDescent="0.25">
      <c r="A22" s="45"/>
      <c r="B22" s="45"/>
      <c r="C22" s="46"/>
    </row>
    <row r="23" spans="1:3" x14ac:dyDescent="0.25">
      <c r="A23" s="45"/>
      <c r="B23" s="45"/>
      <c r="C23" s="46"/>
    </row>
    <row r="24" spans="1:3" x14ac:dyDescent="0.25">
      <c r="A24" s="46"/>
      <c r="B24" s="45"/>
      <c r="C24" s="45"/>
    </row>
    <row r="25" spans="1:3" x14ac:dyDescent="0.25">
      <c r="A25" s="45"/>
      <c r="B25" s="45"/>
      <c r="C25" s="45"/>
    </row>
    <row r="26" spans="1:3" x14ac:dyDescent="0.25">
      <c r="A26" s="45"/>
      <c r="B26" s="45"/>
      <c r="C26" s="45"/>
    </row>
    <row r="27" spans="1:3" x14ac:dyDescent="0.25">
      <c r="A27" s="45"/>
      <c r="B27" s="45"/>
      <c r="C27" s="45"/>
    </row>
    <row r="28" spans="1:3" x14ac:dyDescent="0.25">
      <c r="A28" s="45"/>
      <c r="B28" s="45"/>
      <c r="C28" s="45"/>
    </row>
    <row r="29" spans="1:3" x14ac:dyDescent="0.25">
      <c r="A29" s="45"/>
      <c r="B29" s="45"/>
      <c r="C29" s="45"/>
    </row>
    <row r="30" spans="1:3" x14ac:dyDescent="0.25">
      <c r="A30" s="45"/>
      <c r="B30" s="45"/>
      <c r="C30" s="45"/>
    </row>
    <row r="31" spans="1:3" x14ac:dyDescent="0.25">
      <c r="A31" s="47"/>
      <c r="B31" s="47"/>
      <c r="C31" s="47"/>
    </row>
    <row r="32" spans="1:3" x14ac:dyDescent="0.25">
      <c r="A32" s="45"/>
      <c r="B32" s="45"/>
      <c r="C32" s="45"/>
    </row>
    <row r="33" spans="1:3" x14ac:dyDescent="0.25">
      <c r="A33" s="46"/>
      <c r="B33" s="46"/>
      <c r="C33" s="45"/>
    </row>
    <row r="34" spans="1:3" x14ac:dyDescent="0.25">
      <c r="A34" s="45"/>
      <c r="B34" s="46"/>
      <c r="C34" s="45"/>
    </row>
    <row r="35" spans="1:3" x14ac:dyDescent="0.25">
      <c r="A35" s="45"/>
      <c r="B35" s="46"/>
      <c r="C35" s="45"/>
    </row>
    <row r="36" spans="1:3" x14ac:dyDescent="0.25">
      <c r="A36" s="45"/>
      <c r="B36" s="46"/>
      <c r="C36" s="45"/>
    </row>
    <row r="37" spans="1:3" x14ac:dyDescent="0.25">
      <c r="A37" s="45"/>
      <c r="B37" s="75"/>
      <c r="C37" s="45"/>
    </row>
    <row r="38" spans="1:3" x14ac:dyDescent="0.25">
      <c r="A38" s="81"/>
      <c r="B38" s="82"/>
      <c r="C38" s="81"/>
    </row>
    <row r="39" spans="1:3" x14ac:dyDescent="0.25">
      <c r="A39" s="81"/>
      <c r="B39" s="75"/>
      <c r="C39" s="81"/>
    </row>
    <row r="40" spans="1:3" x14ac:dyDescent="0.25">
      <c r="A40" s="45"/>
      <c r="B40" s="75"/>
      <c r="C40" s="45"/>
    </row>
    <row r="41" spans="1:3" x14ac:dyDescent="0.25">
      <c r="A41" s="45"/>
      <c r="B41" s="75"/>
      <c r="C41" s="45"/>
    </row>
    <row r="42" spans="1:3" x14ac:dyDescent="0.25">
      <c r="A42" s="45"/>
      <c r="B42" s="75"/>
      <c r="C42" s="45"/>
    </row>
    <row r="43" spans="1:3" x14ac:dyDescent="0.25">
      <c r="A43" s="45"/>
      <c r="B43" s="75"/>
      <c r="C43" s="45"/>
    </row>
    <row r="44" spans="1:3" x14ac:dyDescent="0.25">
      <c r="A44" s="45"/>
      <c r="B44" s="75"/>
      <c r="C44" s="45"/>
    </row>
    <row r="45" spans="1:3" x14ac:dyDescent="0.25">
      <c r="A45" s="45"/>
      <c r="B45" s="75"/>
      <c r="C45" s="45"/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2">
    <tabColor rgb="FF7030A0"/>
    <pageSetUpPr fitToPage="1"/>
  </sheetPr>
  <dimension ref="A1:CD115"/>
  <sheetViews>
    <sheetView showGridLines="0" showRowColHeaders="0" tabSelected="1" workbookViewId="0">
      <selection activeCell="O8" sqref="O8:R8"/>
    </sheetView>
  </sheetViews>
  <sheetFormatPr defaultColWidth="9.21875" defaultRowHeight="13.2" x14ac:dyDescent="0.25"/>
  <cols>
    <col min="1" max="1" width="1.88671875" style="59" customWidth="1"/>
    <col min="2" max="41" width="2.77734375" style="59" customWidth="1"/>
    <col min="42" max="42" width="9.21875" style="58"/>
    <col min="43" max="43" width="10.33203125" style="58" bestFit="1" customWidth="1"/>
    <col min="44" max="78" width="9.21875" style="58"/>
    <col min="79" max="16384" width="9.21875" style="59"/>
  </cols>
  <sheetData>
    <row r="1" spans="1:78" ht="9.6" customHeight="1" x14ac:dyDescent="0.25"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58"/>
      <c r="AK1" s="58"/>
      <c r="AL1" s="58"/>
      <c r="AM1" s="58"/>
      <c r="AN1" s="58"/>
      <c r="AO1" s="67"/>
    </row>
    <row r="2" spans="1:78" ht="20.25" customHeight="1" x14ac:dyDescent="0.25">
      <c r="A2" s="55"/>
      <c r="B2" s="131"/>
      <c r="C2" s="56"/>
      <c r="D2" s="56"/>
      <c r="E2" s="56"/>
      <c r="F2" s="56"/>
      <c r="G2" s="132" t="s">
        <v>68</v>
      </c>
      <c r="H2" s="133"/>
      <c r="I2" s="133"/>
      <c r="J2" s="56"/>
      <c r="K2" s="56"/>
      <c r="L2" s="56"/>
      <c r="M2" s="56"/>
      <c r="N2" s="56"/>
      <c r="O2" s="56"/>
      <c r="P2" s="56"/>
      <c r="Q2" s="56"/>
      <c r="R2" s="56"/>
      <c r="S2" s="133"/>
      <c r="T2" s="56"/>
      <c r="U2" s="56"/>
      <c r="V2" s="56"/>
      <c r="W2" s="56"/>
      <c r="X2" s="56"/>
      <c r="Y2" s="56"/>
      <c r="Z2" s="56"/>
      <c r="AA2" s="56"/>
      <c r="AB2" s="134"/>
      <c r="AC2" s="135"/>
      <c r="AD2" s="56"/>
      <c r="AE2" s="56"/>
      <c r="AF2" s="56"/>
      <c r="AG2" s="56"/>
      <c r="AH2" s="56"/>
      <c r="AI2" s="136"/>
      <c r="AJ2" s="187" t="str">
        <f>+CONCATENATE(VariabelenASR!F2,VariabelenASR!G2)</f>
        <v>Versie 2.0</v>
      </c>
      <c r="AK2" s="58"/>
      <c r="AL2" s="58"/>
      <c r="AM2" s="58"/>
      <c r="AN2" s="58"/>
      <c r="AO2" s="67"/>
    </row>
    <row r="3" spans="1:78" ht="14.25" customHeight="1" x14ac:dyDescent="0.25">
      <c r="A3" s="55"/>
      <c r="B3" s="137"/>
      <c r="C3" s="64"/>
      <c r="D3" s="64"/>
      <c r="E3" s="64"/>
      <c r="F3" s="64"/>
      <c r="G3" s="138" t="s">
        <v>76</v>
      </c>
      <c r="H3" s="139"/>
      <c r="I3" s="64"/>
      <c r="J3" s="64"/>
      <c r="K3" s="64"/>
      <c r="L3" s="64"/>
      <c r="M3" s="64"/>
      <c r="N3" s="64"/>
      <c r="O3" s="139"/>
      <c r="P3" s="64"/>
      <c r="Q3" s="139"/>
      <c r="R3" s="139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200">
        <v>2021</v>
      </c>
      <c r="AI3" s="201"/>
      <c r="AJ3" s="188"/>
      <c r="AK3" s="58"/>
      <c r="AL3" s="58"/>
      <c r="AM3" s="58"/>
      <c r="AN3" s="58"/>
      <c r="AO3" s="67"/>
    </row>
    <row r="4" spans="1:78" ht="7.5" customHeight="1" x14ac:dyDescent="0.25">
      <c r="A4" s="55"/>
      <c r="B4" s="137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140"/>
      <c r="AJ4" s="188"/>
      <c r="AK4" s="58"/>
      <c r="AL4" s="58"/>
      <c r="AM4" s="58"/>
      <c r="AN4" s="58"/>
      <c r="AO4" s="67"/>
    </row>
    <row r="5" spans="1:78" ht="2.1" customHeight="1" x14ac:dyDescent="0.25">
      <c r="A5" s="55"/>
      <c r="B5" s="131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141"/>
      <c r="AJ5" s="188"/>
      <c r="AK5" s="58"/>
      <c r="AL5" s="58"/>
      <c r="AM5" s="58"/>
      <c r="AN5" s="58"/>
      <c r="AO5" s="67"/>
    </row>
    <row r="6" spans="1:78" ht="12" customHeight="1" x14ac:dyDescent="0.25">
      <c r="A6" s="55"/>
      <c r="B6" s="142" t="s">
        <v>16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7" t="s">
        <v>0</v>
      </c>
      <c r="P6" s="5"/>
      <c r="Q6" s="3"/>
      <c r="R6" s="5"/>
      <c r="S6" s="5"/>
      <c r="T6" s="3"/>
      <c r="U6" s="3"/>
      <c r="V6" s="27" t="s">
        <v>1</v>
      </c>
      <c r="W6" s="3"/>
      <c r="X6" s="3"/>
      <c r="Y6" s="3"/>
      <c r="Z6" s="3"/>
      <c r="AA6" s="117" t="str">
        <f ca="1">+IF(VariabelenASR!G31,"","Let op: deze berekening is alleen")</f>
        <v/>
      </c>
      <c r="AB6" s="117"/>
      <c r="AC6" s="3"/>
      <c r="AD6" s="3"/>
      <c r="AE6" s="3"/>
      <c r="AF6" s="3"/>
      <c r="AG6" s="3"/>
      <c r="AH6" s="102"/>
      <c r="AI6" s="143"/>
      <c r="AJ6" s="128"/>
      <c r="AK6" s="58"/>
      <c r="AL6" s="58"/>
      <c r="AM6" s="67"/>
      <c r="AN6" s="58"/>
      <c r="AO6" s="58"/>
      <c r="BY6" s="59"/>
      <c r="BZ6" s="59"/>
    </row>
    <row r="7" spans="1:78" ht="1.5" customHeight="1" x14ac:dyDescent="0.25">
      <c r="A7" s="55"/>
      <c r="B7" s="144"/>
      <c r="C7" s="3"/>
      <c r="D7" s="3"/>
      <c r="E7" s="3"/>
      <c r="F7" s="3"/>
      <c r="G7" s="3"/>
      <c r="H7" s="3"/>
      <c r="I7" s="3"/>
      <c r="J7" s="3"/>
      <c r="K7" s="5"/>
      <c r="L7" s="5"/>
      <c r="M7" s="5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102"/>
      <c r="AH7" s="58"/>
      <c r="AI7" s="143"/>
      <c r="AJ7" s="128"/>
      <c r="AK7" s="58"/>
      <c r="AL7" s="67"/>
      <c r="AM7" s="58"/>
      <c r="AN7" s="58"/>
      <c r="AO7" s="58"/>
      <c r="BX7" s="59"/>
      <c r="BY7" s="59"/>
      <c r="BZ7" s="59"/>
    </row>
    <row r="8" spans="1:78" s="63" customFormat="1" ht="15.75" customHeight="1" x14ac:dyDescent="0.25">
      <c r="A8" s="60"/>
      <c r="B8" s="144" t="s">
        <v>65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89"/>
      <c r="P8" s="190"/>
      <c r="Q8" s="190"/>
      <c r="R8" s="191"/>
      <c r="S8" s="61"/>
      <c r="T8" s="61"/>
      <c r="U8" s="62"/>
      <c r="V8" s="189"/>
      <c r="W8" s="190"/>
      <c r="X8" s="190"/>
      <c r="Y8" s="191"/>
      <c r="Z8" s="61"/>
      <c r="AA8" s="145" t="str">
        <f ca="1">+IF(VariabelenASR!G31,"","geldig voor aanvragen in  2021")</f>
        <v/>
      </c>
      <c r="AB8" s="145"/>
      <c r="AC8" s="3"/>
      <c r="AD8" s="3"/>
      <c r="AE8" s="3"/>
      <c r="AF8" s="3"/>
      <c r="AG8" s="3"/>
      <c r="AH8" s="102"/>
      <c r="AI8" s="146"/>
      <c r="AJ8" s="66"/>
      <c r="AK8" s="57"/>
      <c r="AL8" s="57"/>
      <c r="AM8" s="65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</row>
    <row r="9" spans="1:78" s="63" customFormat="1" ht="4.05" customHeight="1" x14ac:dyDescent="0.25">
      <c r="A9" s="60"/>
      <c r="B9" s="144"/>
      <c r="C9" s="3"/>
      <c r="D9" s="3"/>
      <c r="E9" s="3"/>
      <c r="F9" s="3"/>
      <c r="G9" s="3"/>
      <c r="H9" s="3"/>
      <c r="I9" s="3"/>
      <c r="J9" s="3"/>
      <c r="K9" s="3"/>
      <c r="L9" s="114"/>
      <c r="M9" s="64"/>
      <c r="N9" s="64"/>
      <c r="O9" s="64"/>
      <c r="P9" s="64"/>
      <c r="Q9" s="64"/>
      <c r="R9" s="64"/>
      <c r="S9" s="3"/>
      <c r="T9" s="3"/>
      <c r="U9" s="3"/>
      <c r="V9" s="114"/>
      <c r="W9" s="114"/>
      <c r="X9" s="114"/>
      <c r="Y9" s="114"/>
      <c r="Z9" s="114"/>
      <c r="AA9" s="114"/>
      <c r="AB9" s="114"/>
      <c r="AC9" s="3"/>
      <c r="AD9" s="145"/>
      <c r="AE9" s="3"/>
      <c r="AF9" s="3"/>
      <c r="AG9" s="3"/>
      <c r="AH9" s="3"/>
      <c r="AI9" s="147"/>
      <c r="AJ9" s="102"/>
      <c r="AK9" s="57"/>
      <c r="AL9" s="57"/>
      <c r="AM9" s="57"/>
      <c r="AN9" s="57"/>
      <c r="AO9" s="65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</row>
    <row r="10" spans="1:78" s="63" customFormat="1" ht="6" customHeight="1" x14ac:dyDescent="0.25">
      <c r="B10" s="148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149"/>
      <c r="AJ10" s="70"/>
      <c r="AK10" s="57"/>
      <c r="AL10" s="57"/>
      <c r="AM10" s="57"/>
      <c r="AN10" s="57"/>
      <c r="AO10" s="65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</row>
    <row r="11" spans="1:78" ht="2.1" customHeight="1" x14ac:dyDescent="0.25">
      <c r="A11" s="55"/>
      <c r="B11" s="131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141"/>
      <c r="AJ11" s="70"/>
      <c r="AK11" s="58"/>
      <c r="AL11" s="58"/>
      <c r="AM11" s="58"/>
      <c r="AN11" s="58"/>
      <c r="AO11" s="67"/>
    </row>
    <row r="12" spans="1:78" ht="12" customHeight="1" x14ac:dyDescent="0.25">
      <c r="A12" s="55"/>
      <c r="B12" s="142" t="s">
        <v>59</v>
      </c>
      <c r="C12" s="3"/>
      <c r="D12" s="3"/>
      <c r="E12" s="3"/>
      <c r="F12" s="3"/>
      <c r="G12" s="3"/>
      <c r="H12" s="3"/>
      <c r="I12" s="3"/>
      <c r="J12" s="3"/>
      <c r="K12" s="3"/>
      <c r="L12" s="27"/>
      <c r="M12" s="5"/>
      <c r="N12" s="3"/>
      <c r="O12" s="5"/>
      <c r="P12" s="5"/>
      <c r="Q12" s="3"/>
      <c r="R12" s="3"/>
      <c r="S12" s="3"/>
      <c r="T12" s="5"/>
      <c r="U12" s="5"/>
      <c r="V12" s="3"/>
      <c r="W12" s="5"/>
      <c r="X12" s="27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147"/>
      <c r="AJ12" s="70"/>
      <c r="AK12" s="58"/>
      <c r="AL12" s="58"/>
      <c r="AM12" s="58"/>
      <c r="AN12" s="58"/>
      <c r="AO12" s="67"/>
      <c r="AQ12" s="116"/>
    </row>
    <row r="13" spans="1:78" ht="1.5" customHeight="1" x14ac:dyDescent="0.25">
      <c r="A13" s="55"/>
      <c r="B13" s="144"/>
      <c r="C13" s="3"/>
      <c r="D13" s="3"/>
      <c r="E13" s="3"/>
      <c r="F13" s="3"/>
      <c r="G13" s="3"/>
      <c r="H13" s="3"/>
      <c r="I13" s="3"/>
      <c r="J13" s="3"/>
      <c r="K13" s="5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147"/>
      <c r="AJ13" s="70"/>
      <c r="AK13" s="58"/>
      <c r="AL13" s="58"/>
      <c r="AM13" s="58"/>
      <c r="AN13" s="58"/>
      <c r="AO13" s="67"/>
    </row>
    <row r="14" spans="1:78" s="63" customFormat="1" ht="15.75" customHeight="1" x14ac:dyDescent="0.25">
      <c r="A14" s="60"/>
      <c r="B14" s="144" t="s">
        <v>60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89"/>
      <c r="P14" s="190"/>
      <c r="Q14" s="190"/>
      <c r="R14" s="191"/>
      <c r="S14" s="61"/>
      <c r="T14" s="61"/>
      <c r="U14" s="62"/>
      <c r="V14" s="3"/>
      <c r="W14" s="3"/>
      <c r="X14" s="3"/>
      <c r="Y14" s="145"/>
      <c r="Z14" s="3"/>
      <c r="AA14" s="3"/>
      <c r="AB14" s="3"/>
      <c r="AC14" s="3"/>
      <c r="AD14" s="3"/>
      <c r="AE14" s="70"/>
      <c r="AF14" s="57"/>
      <c r="AG14" s="57"/>
      <c r="AH14" s="57"/>
      <c r="AI14" s="146"/>
      <c r="AJ14" s="71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</row>
    <row r="15" spans="1:78" s="63" customFormat="1" ht="6" customHeight="1" x14ac:dyDescent="0.25">
      <c r="B15" s="148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149"/>
      <c r="AJ15" s="70"/>
      <c r="AK15" s="57"/>
      <c r="AL15" s="57"/>
      <c r="AM15" s="57"/>
      <c r="AN15" s="57"/>
      <c r="AO15" s="65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</row>
    <row r="16" spans="1:78" s="1" customFormat="1" ht="4.05" customHeight="1" x14ac:dyDescent="0.25">
      <c r="B16" s="150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51"/>
      <c r="AK16" s="28"/>
      <c r="AL16" s="28"/>
      <c r="AM16" s="28"/>
      <c r="AN16" s="28"/>
      <c r="AO16" s="52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</row>
    <row r="17" spans="1:82" s="1" customFormat="1" ht="15.75" customHeight="1" x14ac:dyDescent="0.25">
      <c r="B17" s="152" t="s">
        <v>48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147"/>
      <c r="AK17" s="28"/>
      <c r="AL17" s="28"/>
      <c r="AM17" s="28"/>
      <c r="AN17" s="28"/>
      <c r="AO17" s="52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</row>
    <row r="18" spans="1:82" s="63" customFormat="1" ht="4.05" customHeight="1" x14ac:dyDescent="0.25">
      <c r="A18" s="60"/>
      <c r="B18" s="14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147"/>
      <c r="AJ18" s="1"/>
      <c r="AK18" s="57"/>
      <c r="AL18" s="57"/>
      <c r="AM18" s="57"/>
      <c r="AN18" s="57"/>
      <c r="AO18" s="65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</row>
    <row r="19" spans="1:82" s="63" customFormat="1" ht="15.75" customHeight="1" x14ac:dyDescent="0.25">
      <c r="A19" s="92"/>
      <c r="B19" s="153" t="s">
        <v>18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5"/>
      <c r="M19" s="155"/>
      <c r="N19" s="155"/>
      <c r="O19" s="155"/>
      <c r="P19" s="93"/>
      <c r="Q19" s="93"/>
      <c r="R19" s="93"/>
      <c r="S19" s="93"/>
      <c r="T19" s="93"/>
      <c r="U19" s="93"/>
      <c r="V19" s="193">
        <v>0</v>
      </c>
      <c r="W19" s="194"/>
      <c r="X19" s="194"/>
      <c r="Y19" s="194"/>
      <c r="Z19" s="194"/>
      <c r="AA19" s="194"/>
      <c r="AB19" s="195"/>
      <c r="AC19" s="70"/>
      <c r="AD19" s="70"/>
      <c r="AE19" s="3" t="s">
        <v>17</v>
      </c>
      <c r="AF19" s="3"/>
      <c r="AG19" s="3"/>
      <c r="AH19" s="3"/>
      <c r="AI19" s="147"/>
      <c r="AJ19" s="1"/>
      <c r="AL19" s="3"/>
      <c r="AM19" s="60"/>
      <c r="AN19" s="57"/>
      <c r="AO19" s="57"/>
      <c r="AP19" s="57"/>
      <c r="AQ19" s="57"/>
      <c r="AR19" s="65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</row>
    <row r="20" spans="1:82" s="63" customFormat="1" ht="4.05" customHeight="1" x14ac:dyDescent="0.25">
      <c r="A20" s="60"/>
      <c r="B20" s="14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147"/>
      <c r="AJ20" s="1"/>
      <c r="AK20" s="57"/>
      <c r="AL20" s="57"/>
      <c r="AM20" s="57"/>
      <c r="AN20" s="57"/>
      <c r="AO20" s="65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</row>
    <row r="21" spans="1:82" s="1" customFormat="1" ht="15.75" customHeight="1" x14ac:dyDescent="0.25">
      <c r="B21" s="156" t="s">
        <v>66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193">
        <v>0</v>
      </c>
      <c r="W21" s="194"/>
      <c r="X21" s="194"/>
      <c r="Y21" s="194"/>
      <c r="Z21" s="194"/>
      <c r="AA21" s="194"/>
      <c r="AB21" s="195"/>
      <c r="AC21" s="3"/>
      <c r="AD21" s="3"/>
      <c r="AE21" s="192">
        <f>+VariabelenASR!B23</f>
        <v>0</v>
      </c>
      <c r="AF21" s="192"/>
      <c r="AG21" s="192"/>
      <c r="AH21" s="192"/>
      <c r="AI21" s="147"/>
      <c r="AK21" s="28"/>
      <c r="AL21" s="28"/>
      <c r="AM21" s="28"/>
      <c r="AN21" s="28"/>
      <c r="AO21" s="52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</row>
    <row r="22" spans="1:82" s="63" customFormat="1" ht="6" customHeight="1" x14ac:dyDescent="0.25">
      <c r="B22" s="157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158"/>
      <c r="AJ22" s="70"/>
      <c r="AK22" s="57"/>
      <c r="AL22" s="57"/>
      <c r="AM22" s="57"/>
      <c r="AN22" s="57"/>
      <c r="AO22" s="65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</row>
    <row r="23" spans="1:82" s="1" customFormat="1" ht="4.05" customHeight="1" x14ac:dyDescent="0.25">
      <c r="B23" s="15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51"/>
      <c r="AK23" s="28"/>
      <c r="AL23" s="28"/>
      <c r="AM23" s="28"/>
      <c r="AN23" s="28"/>
      <c r="AO23" s="52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</row>
    <row r="24" spans="1:82" s="63" customFormat="1" ht="12" customHeight="1" x14ac:dyDescent="0.25">
      <c r="B24" s="142" t="s">
        <v>63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159"/>
      <c r="AK24" s="57"/>
      <c r="AL24" s="57"/>
      <c r="AM24" s="57"/>
      <c r="AN24" s="57"/>
      <c r="AO24" s="65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</row>
    <row r="25" spans="1:82" s="1" customFormat="1" ht="4.05" customHeight="1" x14ac:dyDescent="0.25">
      <c r="B25" s="15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147"/>
      <c r="AK25" s="28"/>
      <c r="AL25" s="28"/>
      <c r="AM25" s="28"/>
      <c r="AN25" s="28"/>
      <c r="AO25" s="52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</row>
    <row r="26" spans="1:82" s="63" customFormat="1" ht="15.75" customHeight="1" x14ac:dyDescent="0.25">
      <c r="A26" s="72"/>
      <c r="B26" s="156" t="s">
        <v>45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70"/>
      <c r="O26" s="196"/>
      <c r="P26" s="197"/>
      <c r="Q26" s="197"/>
      <c r="R26" s="198"/>
      <c r="S26" s="2"/>
      <c r="T26" s="2"/>
      <c r="U26" s="3"/>
      <c r="V26" s="3"/>
      <c r="W26" s="2"/>
      <c r="X26" s="2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147"/>
      <c r="AJ26" s="3"/>
      <c r="AK26" s="3"/>
      <c r="AL26" s="68"/>
      <c r="AM26" s="70"/>
      <c r="AN26" s="66"/>
      <c r="AO26" s="57"/>
      <c r="AP26" s="57"/>
      <c r="AQ26" s="57"/>
      <c r="AR26" s="57"/>
      <c r="AS26" s="65"/>
      <c r="AT26" s="57"/>
      <c r="AU26" s="96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</row>
    <row r="27" spans="1:82" s="63" customFormat="1" ht="6" customHeight="1" x14ac:dyDescent="0.25">
      <c r="A27" s="71"/>
      <c r="B27" s="148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149"/>
      <c r="AJ27" s="70"/>
      <c r="AK27" s="57"/>
      <c r="AL27" s="57"/>
      <c r="AM27" s="57"/>
      <c r="AN27" s="57"/>
      <c r="AO27" s="65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</row>
    <row r="28" spans="1:82" s="1" customFormat="1" ht="4.05" customHeight="1" x14ac:dyDescent="0.25">
      <c r="A28" s="73"/>
      <c r="B28" s="160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61"/>
      <c r="AK28" s="28"/>
      <c r="AL28" s="28"/>
      <c r="AM28" s="28"/>
      <c r="AN28" s="28"/>
      <c r="AO28" s="52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</row>
    <row r="29" spans="1:82" s="4" customFormat="1" ht="12" customHeight="1" x14ac:dyDescent="0.2">
      <c r="A29" s="1"/>
      <c r="B29" s="162" t="s">
        <v>51</v>
      </c>
      <c r="C29" s="163"/>
      <c r="D29" s="163"/>
      <c r="E29" s="163"/>
      <c r="F29" s="163"/>
      <c r="G29" s="163"/>
      <c r="H29" s="163"/>
      <c r="I29" s="108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4"/>
      <c r="AJ29" s="1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</row>
    <row r="30" spans="1:82" s="4" customFormat="1" ht="4.05" customHeight="1" x14ac:dyDescent="0.2">
      <c r="A30" s="1"/>
      <c r="B30" s="165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4"/>
      <c r="AJ30" s="1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</row>
    <row r="31" spans="1:82" s="4" customFormat="1" ht="12" customHeight="1" x14ac:dyDescent="0.25">
      <c r="A31" s="1"/>
      <c r="B31" s="185" t="s">
        <v>62</v>
      </c>
      <c r="C31" s="186"/>
      <c r="D31" s="186"/>
      <c r="E31" s="186"/>
      <c r="F31" s="186"/>
      <c r="G31" s="186"/>
      <c r="H31" s="186"/>
      <c r="I31" s="186"/>
      <c r="J31" s="186"/>
      <c r="K31" s="166"/>
      <c r="L31" s="115"/>
      <c r="M31" s="115"/>
      <c r="N31" s="115"/>
      <c r="O31" s="199" t="str">
        <f>+IF(VariabelenASR!G26,VariabelenASR!B34,"")</f>
        <v/>
      </c>
      <c r="P31" s="199"/>
      <c r="Q31" s="199"/>
      <c r="R31" s="199"/>
      <c r="S31" s="112"/>
      <c r="T31" s="167"/>
      <c r="U31" s="167"/>
      <c r="V31" s="167"/>
      <c r="W31" s="167"/>
      <c r="X31" s="163"/>
      <c r="Y31" s="163"/>
      <c r="Z31" s="163"/>
      <c r="AA31" s="167"/>
      <c r="AB31" s="167"/>
      <c r="AC31" s="167"/>
      <c r="AD31" s="167"/>
      <c r="AE31" s="163"/>
      <c r="AF31" s="168"/>
      <c r="AG31" s="163"/>
      <c r="AH31" s="163"/>
      <c r="AI31" s="164"/>
      <c r="AJ31" s="1"/>
      <c r="AK31" s="1"/>
      <c r="AP31" s="76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</row>
    <row r="32" spans="1:82" ht="4.5" customHeight="1" x14ac:dyDescent="0.25">
      <c r="A32" s="67"/>
      <c r="B32" s="169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1"/>
      <c r="AJ32" s="70"/>
      <c r="AK32" s="57"/>
      <c r="AL32" s="58"/>
      <c r="AM32" s="58"/>
      <c r="AN32" s="67"/>
      <c r="AO32" s="58"/>
      <c r="BZ32" s="59"/>
    </row>
    <row r="33" spans="1:41" x14ac:dyDescent="0.25">
      <c r="A33" s="58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58"/>
      <c r="AK33" s="58"/>
      <c r="AL33" s="58"/>
      <c r="AM33" s="58"/>
      <c r="AN33" s="58"/>
      <c r="AO33" s="67"/>
    </row>
    <row r="34" spans="1:41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67"/>
    </row>
    <row r="35" spans="1:4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67"/>
    </row>
    <row r="36" spans="1:41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67"/>
    </row>
    <row r="37" spans="1:41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67"/>
    </row>
    <row r="38" spans="1:41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67"/>
    </row>
    <row r="39" spans="1:41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67"/>
    </row>
    <row r="40" spans="1:41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67"/>
    </row>
    <row r="41" spans="1:41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67"/>
    </row>
    <row r="42" spans="1:41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67"/>
    </row>
    <row r="43" spans="1:41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67"/>
    </row>
    <row r="44" spans="1:41" x14ac:dyDescent="0.2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67"/>
    </row>
    <row r="45" spans="1:41" x14ac:dyDescent="0.2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67"/>
    </row>
    <row r="46" spans="1:41" x14ac:dyDescent="0.2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67"/>
    </row>
    <row r="47" spans="1:41" x14ac:dyDescent="0.2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67"/>
    </row>
    <row r="48" spans="1:41" x14ac:dyDescent="0.2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67"/>
    </row>
    <row r="49" spans="1:41" x14ac:dyDescent="0.2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</row>
    <row r="50" spans="1:41" x14ac:dyDescent="0.2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</row>
    <row r="51" spans="1:41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</row>
    <row r="52" spans="1:41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</row>
    <row r="53" spans="1:41" x14ac:dyDescent="0.2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</row>
    <row r="54" spans="1:41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</row>
    <row r="55" spans="1:41" x14ac:dyDescent="0.2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</row>
    <row r="56" spans="1:41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</row>
    <row r="57" spans="1:41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</row>
    <row r="58" spans="1:41" x14ac:dyDescent="0.2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</row>
    <row r="59" spans="1:41" x14ac:dyDescent="0.2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</row>
    <row r="60" spans="1:41" x14ac:dyDescent="0.2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</row>
    <row r="61" spans="1:41" x14ac:dyDescent="0.2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</row>
    <row r="62" spans="1:41" x14ac:dyDescent="0.2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</row>
    <row r="63" spans="1:41" x14ac:dyDescent="0.2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</row>
    <row r="64" spans="1:41" x14ac:dyDescent="0.2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</row>
    <row r="65" spans="1:41" x14ac:dyDescent="0.2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</row>
    <row r="66" spans="1:41" x14ac:dyDescent="0.2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</row>
    <row r="67" spans="1:41" x14ac:dyDescent="0.2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</row>
    <row r="68" spans="1:41" x14ac:dyDescent="0.2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</row>
    <row r="69" spans="1:41" x14ac:dyDescent="0.2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</row>
    <row r="70" spans="1:41" x14ac:dyDescent="0.2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</row>
    <row r="71" spans="1:41" x14ac:dyDescent="0.2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</row>
    <row r="72" spans="1:41" x14ac:dyDescent="0.2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</row>
    <row r="73" spans="1:41" x14ac:dyDescent="0.2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</row>
    <row r="74" spans="1:41" x14ac:dyDescent="0.25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</row>
    <row r="75" spans="1:41" x14ac:dyDescent="0.2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</row>
    <row r="76" spans="1:41" x14ac:dyDescent="0.25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</row>
    <row r="77" spans="1:41" x14ac:dyDescent="0.25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</row>
    <row r="78" spans="1:41" x14ac:dyDescent="0.25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</row>
    <row r="79" spans="1:41" x14ac:dyDescent="0.25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</row>
    <row r="80" spans="1:41" x14ac:dyDescent="0.25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</row>
    <row r="81" spans="1:41" x14ac:dyDescent="0.25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</row>
    <row r="82" spans="1:41" x14ac:dyDescent="0.2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</row>
    <row r="83" spans="1:41" x14ac:dyDescent="0.2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</row>
    <row r="84" spans="1:41" x14ac:dyDescent="0.25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</row>
    <row r="85" spans="1:41" x14ac:dyDescent="0.25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</row>
    <row r="86" spans="1:41" x14ac:dyDescent="0.25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</row>
    <row r="87" spans="1:41" x14ac:dyDescent="0.25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</row>
    <row r="88" spans="1:41" x14ac:dyDescent="0.25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</row>
    <row r="89" spans="1:41" x14ac:dyDescent="0.25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</row>
    <row r="90" spans="1:41" x14ac:dyDescent="0.25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</row>
    <row r="91" spans="1:41" x14ac:dyDescent="0.25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</row>
    <row r="92" spans="1:41" x14ac:dyDescent="0.2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</row>
    <row r="93" spans="1:41" x14ac:dyDescent="0.2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</row>
    <row r="94" spans="1:41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</row>
    <row r="95" spans="1:41" x14ac:dyDescent="0.2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</row>
    <row r="96" spans="1:41" x14ac:dyDescent="0.2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</row>
    <row r="97" spans="1:41" x14ac:dyDescent="0.25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</row>
    <row r="98" spans="1:41" x14ac:dyDescent="0.25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</row>
    <row r="99" spans="1:41" x14ac:dyDescent="0.25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</row>
    <row r="100" spans="1:41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</row>
    <row r="101" spans="1:41" x14ac:dyDescent="0.2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</row>
    <row r="102" spans="1:41" x14ac:dyDescent="0.25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</row>
    <row r="103" spans="1:41" x14ac:dyDescent="0.25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</row>
    <row r="104" spans="1:41" x14ac:dyDescent="0.25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</row>
    <row r="105" spans="1:41" x14ac:dyDescent="0.2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</row>
    <row r="106" spans="1:41" x14ac:dyDescent="0.25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</row>
    <row r="107" spans="1:41" x14ac:dyDescent="0.25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</row>
    <row r="108" spans="1:41" x14ac:dyDescent="0.25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</row>
    <row r="109" spans="1:41" x14ac:dyDescent="0.25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</row>
    <row r="110" spans="1:41" x14ac:dyDescent="0.25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</row>
    <row r="111" spans="1:41" x14ac:dyDescent="0.25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</row>
    <row r="112" spans="1:41" x14ac:dyDescent="0.25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</row>
    <row r="113" spans="1:41" x14ac:dyDescent="0.25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</row>
    <row r="114" spans="1:41" x14ac:dyDescent="0.25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</row>
    <row r="115" spans="1:41" x14ac:dyDescent="0.2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</row>
  </sheetData>
  <sheetProtection algorithmName="SHA-512" hashValue="429h8iMkDpXvVBAxN1zyYFDkKGMbA9j7olDT2xw3bI5E5q+QFdi5QKj0OKO5FW9I/Qaog40Eeo9z/jVIgdTvMA==" saltValue="CXV0LTZa/hT95tH7Sm8bXw==" spinCount="100000" sheet="1" selectLockedCells="1"/>
  <mergeCells count="11">
    <mergeCell ref="B31:J31"/>
    <mergeCell ref="AJ2:AJ5"/>
    <mergeCell ref="O8:R8"/>
    <mergeCell ref="V8:Y8"/>
    <mergeCell ref="AE21:AH21"/>
    <mergeCell ref="O14:R14"/>
    <mergeCell ref="V21:AB21"/>
    <mergeCell ref="V19:AB19"/>
    <mergeCell ref="O26:R26"/>
    <mergeCell ref="O31:R31"/>
    <mergeCell ref="AH3:AI3"/>
  </mergeCells>
  <phoneticPr fontId="17" type="noConversion"/>
  <conditionalFormatting sqref="B32:AI32 B27:AI27 B24:AI25 C19:K19 U26:AM26 AE19:AL19 P19:U19 AB11:AI13 B9:AI10 B5:AI5 B11:K13 P11:W13 S14:AD14 B8:N8 S8:U8 B7:AF7 B14:N14 B26:N26 B6:AG6 Z8:AG8">
    <cfRule type="expression" dxfId="6" priority="12" stopIfTrue="1">
      <formula>#REF!=1</formula>
    </cfRule>
  </conditionalFormatting>
  <conditionalFormatting sqref="B18:AI18 B20:AI20 B19:U19 AC19:AL19">
    <cfRule type="expression" dxfId="5" priority="95" stopIfTrue="1">
      <formula>+#REF!=1</formula>
    </cfRule>
  </conditionalFormatting>
  <conditionalFormatting sqref="B19">
    <cfRule type="expression" dxfId="4" priority="96" stopIfTrue="1">
      <formula>#REF!=1</formula>
    </cfRule>
  </conditionalFormatting>
  <conditionalFormatting sqref="X11:AA13 L11:O13 B15:AI15">
    <cfRule type="expression" dxfId="3" priority="3" stopIfTrue="1">
      <formula>#REF!=1</formula>
    </cfRule>
  </conditionalFormatting>
  <conditionalFormatting sqref="AN24">
    <cfRule type="expression" dxfId="2" priority="97" stopIfTrue="1">
      <formula>#REF!&lt;=#REF!</formula>
    </cfRule>
  </conditionalFormatting>
  <conditionalFormatting sqref="S26">
    <cfRule type="expression" dxfId="1" priority="2" stopIfTrue="1">
      <formula>#REF!=1</formula>
    </cfRule>
  </conditionalFormatting>
  <conditionalFormatting sqref="T26">
    <cfRule type="expression" dxfId="0" priority="1" stopIfTrue="1">
      <formula>#REF!=1</formula>
    </cfRule>
  </conditionalFormatting>
  <dataValidations count="2">
    <dataValidation type="decimal" operator="greaterThanOrEqual" allowBlank="1" showInputMessage="1" showErrorMessage="1" errorTitle="Inkomen" error="Waarde dient positief te zijn." sqref="O8:R8 V8:Y8 O14:R14 O31" xr:uid="{00000000-0002-0000-0100-000000000000}">
      <formula1>0</formula1>
    </dataValidation>
    <dataValidation type="decimal" operator="greaterThanOrEqual" allowBlank="1" showInputMessage="1" showErrorMessage="1" errorTitle="Alimentatie" error="Vul alleen de te betalen alimentatie in (als positief bedrag)." sqref="U19:V19" xr:uid="{00000000-0002-0000-0100-000001000000}">
      <formula1>0</formula1>
    </dataValidation>
  </dataValidations>
  <pageMargins left="0.39370078740157483" right="0.39370078740157483" top="0.19685039370078741" bottom="0.19685039370078741" header="0" footer="0.11811023622047245"/>
  <pageSetup paperSize="9" scale="99" orientation="portrait" r:id="rId1"/>
  <headerFooter alignWithMargins="0">
    <oddFooter>&amp;C&amp;D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3">
    <tabColor rgb="FF7030A0"/>
  </sheetPr>
  <dimension ref="A1:M75"/>
  <sheetViews>
    <sheetView workbookViewId="0">
      <pane ySplit="5" topLeftCell="A21" activePane="bottomLeft" state="frozen"/>
      <selection pane="bottomLeft" activeCell="H30" sqref="H30"/>
    </sheetView>
  </sheetViews>
  <sheetFormatPr defaultColWidth="9.21875" defaultRowHeight="10.199999999999999" x14ac:dyDescent="0.2"/>
  <cols>
    <col min="1" max="1" width="35.44140625" style="10" customWidth="1"/>
    <col min="2" max="2" width="17.77734375" style="10" customWidth="1"/>
    <col min="3" max="3" width="6.77734375" style="10" customWidth="1"/>
    <col min="4" max="4" width="1.77734375" style="9" customWidth="1"/>
    <col min="5" max="5" width="11.44140625" style="10" customWidth="1"/>
    <col min="6" max="6" width="21.21875" style="10" customWidth="1"/>
    <col min="7" max="7" width="8" style="10" customWidth="1"/>
    <col min="8" max="16384" width="9.21875" style="10"/>
  </cols>
  <sheetData>
    <row r="1" spans="1:12" x14ac:dyDescent="0.2">
      <c r="A1" s="6" t="s">
        <v>2</v>
      </c>
      <c r="B1" s="7" t="s">
        <v>3</v>
      </c>
      <c r="C1" s="8"/>
      <c r="F1" s="90"/>
      <c r="G1" s="90"/>
    </row>
    <row r="2" spans="1:12" x14ac:dyDescent="0.2">
      <c r="B2" s="11" t="s">
        <v>7</v>
      </c>
      <c r="C2" s="12"/>
      <c r="F2" s="91" t="s">
        <v>30</v>
      </c>
      <c r="G2" s="181" t="s">
        <v>80</v>
      </c>
    </row>
    <row r="5" spans="1:12" x14ac:dyDescent="0.2">
      <c r="A5" s="17" t="s">
        <v>4</v>
      </c>
      <c r="E5" s="17" t="s">
        <v>5</v>
      </c>
    </row>
    <row r="6" spans="1:12" ht="10.8" thickBot="1" x14ac:dyDescent="0.25">
      <c r="E6" s="17"/>
    </row>
    <row r="7" spans="1:12" ht="10.8" customHeight="1" thickBot="1" x14ac:dyDescent="0.25">
      <c r="A7" s="79" t="s">
        <v>12</v>
      </c>
      <c r="B7" s="80"/>
      <c r="E7" s="79" t="s">
        <v>8</v>
      </c>
      <c r="F7" s="80"/>
      <c r="G7" s="13"/>
    </row>
    <row r="8" spans="1:12" ht="10.8" customHeight="1" x14ac:dyDescent="0.2">
      <c r="A8" s="175" t="s">
        <v>43</v>
      </c>
      <c r="B8" s="173">
        <f>+'Sneltoets Levensrentehypotheek'!O8</f>
        <v>0</v>
      </c>
      <c r="D8" s="15"/>
      <c r="E8" s="31" t="s">
        <v>9</v>
      </c>
      <c r="F8" s="32" t="s">
        <v>10</v>
      </c>
      <c r="G8" s="33" t="s">
        <v>11</v>
      </c>
    </row>
    <row r="9" spans="1:12" ht="10.8" customHeight="1" thickBot="1" x14ac:dyDescent="0.25">
      <c r="A9" s="176" t="s">
        <v>44</v>
      </c>
      <c r="B9" s="174">
        <f>+'Sneltoets Levensrentehypotheek'!V8</f>
        <v>0</v>
      </c>
      <c r="E9" s="34">
        <v>0</v>
      </c>
      <c r="F9" s="14">
        <v>0.01</v>
      </c>
      <c r="G9" s="113">
        <v>2</v>
      </c>
    </row>
    <row r="10" spans="1:12" ht="10.8" customHeight="1" thickBot="1" x14ac:dyDescent="0.25">
      <c r="A10" s="19"/>
      <c r="B10" s="20"/>
      <c r="E10" s="34">
        <v>1.00001E-2</v>
      </c>
      <c r="F10" s="14">
        <v>1.4999999999999999E-2</v>
      </c>
      <c r="G10" s="113">
        <v>3</v>
      </c>
      <c r="J10" s="90"/>
    </row>
    <row r="11" spans="1:12" ht="10.8" customHeight="1" thickBot="1" x14ac:dyDescent="0.25">
      <c r="A11" s="79" t="s">
        <v>6</v>
      </c>
      <c r="B11" s="80"/>
      <c r="E11" s="34">
        <v>1.5000100000000001E-2</v>
      </c>
      <c r="F11" s="14">
        <v>0.02</v>
      </c>
      <c r="G11" s="113">
        <v>4</v>
      </c>
      <c r="J11" s="127"/>
    </row>
    <row r="12" spans="1:12" ht="10.8" customHeight="1" x14ac:dyDescent="0.2">
      <c r="A12" s="21" t="s">
        <v>13</v>
      </c>
      <c r="B12" s="22">
        <f>+MAX(B8,B9)</f>
        <v>0</v>
      </c>
      <c r="E12" s="34">
        <v>2.00001E-2</v>
      </c>
      <c r="F12" s="14">
        <v>2.5000000000000001E-2</v>
      </c>
      <c r="G12" s="35">
        <v>5</v>
      </c>
    </row>
    <row r="13" spans="1:12" ht="10.8" customHeight="1" x14ac:dyDescent="0.2">
      <c r="A13" s="21" t="s">
        <v>26</v>
      </c>
      <c r="B13" s="22">
        <f>+MIN(B8,B9)</f>
        <v>0</v>
      </c>
      <c r="E13" s="34">
        <v>2.5000100000000001E-2</v>
      </c>
      <c r="F13" s="14">
        <v>0.03</v>
      </c>
      <c r="G13" s="35">
        <v>6</v>
      </c>
      <c r="J13" s="125"/>
      <c r="L13" s="126"/>
    </row>
    <row r="14" spans="1:12" ht="10.8" customHeight="1" x14ac:dyDescent="0.2">
      <c r="A14" s="89" t="s">
        <v>27</v>
      </c>
      <c r="B14" s="54">
        <v>0.9</v>
      </c>
      <c r="E14" s="34">
        <v>3.0000010000000001E-2</v>
      </c>
      <c r="F14" s="14">
        <v>3.5000000000000003E-2</v>
      </c>
      <c r="G14" s="35">
        <v>7</v>
      </c>
    </row>
    <row r="15" spans="1:12" ht="10.8" customHeight="1" x14ac:dyDescent="0.2">
      <c r="A15" s="89" t="s">
        <v>28</v>
      </c>
      <c r="B15" s="22">
        <f>+B12+(B13*B14)</f>
        <v>0</v>
      </c>
      <c r="E15" s="34">
        <v>3.5000099999999999E-2</v>
      </c>
      <c r="F15" s="14">
        <v>0.04</v>
      </c>
      <c r="G15" s="35">
        <v>8</v>
      </c>
    </row>
    <row r="16" spans="1:12" ht="10.8" customHeight="1" x14ac:dyDescent="0.2">
      <c r="A16" s="21" t="s">
        <v>14</v>
      </c>
      <c r="B16" s="24">
        <f>+'Sneltoets Levensrentehypotheek'!O26</f>
        <v>0</v>
      </c>
      <c r="E16" s="34">
        <v>4.0000010000000003E-2</v>
      </c>
      <c r="F16" s="14">
        <v>4.4999999999999998E-2</v>
      </c>
      <c r="G16" s="35">
        <v>9</v>
      </c>
      <c r="J16" s="127"/>
      <c r="L16" s="126"/>
    </row>
    <row r="17" spans="1:13" ht="10.8" customHeight="1" x14ac:dyDescent="0.2">
      <c r="A17" s="23" t="s">
        <v>15</v>
      </c>
      <c r="B17" s="25">
        <f>+VLOOKUP(B16,E9:G20,3,TRUE)</f>
        <v>2</v>
      </c>
      <c r="E17" s="34">
        <v>4.500001E-2</v>
      </c>
      <c r="F17" s="14">
        <v>0.05</v>
      </c>
      <c r="G17" s="35">
        <v>10</v>
      </c>
    </row>
    <row r="18" spans="1:13" ht="10.8" customHeight="1" thickBot="1" x14ac:dyDescent="0.25">
      <c r="A18" s="39" t="s">
        <v>46</v>
      </c>
      <c r="B18" s="103">
        <f>VLOOKUP(B15,'Wel AOW (box 3)'!A:M,B17)</f>
        <v>0.18</v>
      </c>
      <c r="E18" s="34">
        <v>5.0000009999999998E-2</v>
      </c>
      <c r="F18" s="14">
        <v>5.5E-2</v>
      </c>
      <c r="G18" s="35">
        <v>11</v>
      </c>
      <c r="L18" s="127"/>
      <c r="M18" s="179"/>
    </row>
    <row r="19" spans="1:13" ht="10.8" customHeight="1" thickBot="1" x14ac:dyDescent="0.25">
      <c r="E19" s="95">
        <v>5.5000100000000003E-2</v>
      </c>
      <c r="F19" s="14">
        <v>0.06</v>
      </c>
      <c r="G19" s="94">
        <v>12</v>
      </c>
    </row>
    <row r="20" spans="1:13" ht="10.8" customHeight="1" thickBot="1" x14ac:dyDescent="0.25">
      <c r="A20" s="79" t="s">
        <v>47</v>
      </c>
      <c r="B20" s="80"/>
      <c r="E20" s="36">
        <v>6.0000100000000001E-2</v>
      </c>
      <c r="F20" s="37">
        <v>1</v>
      </c>
      <c r="G20" s="38">
        <v>13</v>
      </c>
    </row>
    <row r="21" spans="1:13" ht="10.8" customHeight="1" thickBot="1" x14ac:dyDescent="0.25">
      <c r="A21" s="77" t="s">
        <v>67</v>
      </c>
      <c r="B21" s="40">
        <f>+'Sneltoets Levensrentehypotheek'!V21</f>
        <v>0</v>
      </c>
      <c r="E21" s="30"/>
      <c r="F21" s="30"/>
      <c r="G21" s="29"/>
    </row>
    <row r="22" spans="1:13" ht="10.8" customHeight="1" thickBot="1" x14ac:dyDescent="0.25">
      <c r="A22" s="105" t="s">
        <v>49</v>
      </c>
      <c r="B22" s="104">
        <f>+'Sneltoets Levensrentehypotheek'!V19</f>
        <v>0</v>
      </c>
      <c r="E22" s="79" t="s">
        <v>23</v>
      </c>
      <c r="F22" s="88"/>
      <c r="G22" s="87"/>
    </row>
    <row r="23" spans="1:13" ht="10.8" customHeight="1" thickBot="1" x14ac:dyDescent="0.25">
      <c r="A23" s="39" t="s">
        <v>19</v>
      </c>
      <c r="B23" s="41">
        <f>+B21+B22</f>
        <v>0</v>
      </c>
      <c r="E23" s="49" t="s">
        <v>24</v>
      </c>
      <c r="F23" s="48"/>
      <c r="G23" s="84" t="b">
        <f>+IF(+SUM(B8+B9)&gt;0,TRUE,FALSE)</f>
        <v>0</v>
      </c>
    </row>
    <row r="24" spans="1:13" ht="10.8" customHeight="1" thickBot="1" x14ac:dyDescent="0.25">
      <c r="E24" s="83" t="s">
        <v>61</v>
      </c>
      <c r="F24" s="48"/>
      <c r="G24" s="85" t="b">
        <f>IF(B31&gt;0,TRUE,FALSE)</f>
        <v>0</v>
      </c>
    </row>
    <row r="25" spans="1:13" ht="10.8" customHeight="1" thickBot="1" x14ac:dyDescent="0.25">
      <c r="A25" s="79" t="s">
        <v>52</v>
      </c>
      <c r="B25" s="80"/>
      <c r="E25" s="83" t="s">
        <v>58</v>
      </c>
      <c r="F25" s="48"/>
      <c r="G25" s="85" t="b">
        <f>IF(B16&gt;0,TRUE,FALSE)</f>
        <v>0</v>
      </c>
    </row>
    <row r="26" spans="1:13" ht="10.8" thickBot="1" x14ac:dyDescent="0.25">
      <c r="A26" s="177" t="s">
        <v>64</v>
      </c>
      <c r="B26" s="178">
        <v>500000</v>
      </c>
      <c r="E26" s="50" t="s">
        <v>25</v>
      </c>
      <c r="F26" s="51"/>
      <c r="G26" s="86" t="b">
        <f>+AND(G23,G24,G25)</f>
        <v>0</v>
      </c>
    </row>
    <row r="27" spans="1:13" ht="10.8" thickBot="1" x14ac:dyDescent="0.25">
      <c r="A27" s="100" t="s">
        <v>56</v>
      </c>
      <c r="B27" s="18">
        <f>+B18*(B8+B9)</f>
        <v>0</v>
      </c>
    </row>
    <row r="28" spans="1:13" ht="10.8" thickBot="1" x14ac:dyDescent="0.25">
      <c r="A28" s="98" t="s">
        <v>57</v>
      </c>
      <c r="B28" s="18">
        <f>+B23</f>
        <v>0</v>
      </c>
      <c r="E28" s="79" t="s">
        <v>71</v>
      </c>
      <c r="F28" s="88"/>
      <c r="G28" s="87"/>
    </row>
    <row r="29" spans="1:13" x14ac:dyDescent="0.2">
      <c r="A29" s="100" t="s">
        <v>55</v>
      </c>
      <c r="B29" s="180">
        <f>+B27-B28</f>
        <v>0</v>
      </c>
      <c r="E29" s="119" t="s">
        <v>69</v>
      </c>
      <c r="F29" s="120"/>
      <c r="G29" s="118">
        <f ca="1">+TODAY()</f>
        <v>44181</v>
      </c>
      <c r="I29" s="126"/>
    </row>
    <row r="30" spans="1:13" ht="10.8" thickBot="1" x14ac:dyDescent="0.25">
      <c r="A30" s="100" t="s">
        <v>50</v>
      </c>
      <c r="B30" s="42" t="e">
        <f>+B29/B16</f>
        <v>#DIV/0!</v>
      </c>
      <c r="E30" s="83" t="s">
        <v>70</v>
      </c>
      <c r="F30" s="48"/>
      <c r="G30" s="124">
        <v>44561</v>
      </c>
      <c r="I30" s="126"/>
    </row>
    <row r="31" spans="1:13" ht="10.8" thickBot="1" x14ac:dyDescent="0.25">
      <c r="A31" s="99" t="s">
        <v>53</v>
      </c>
      <c r="B31" s="26">
        <f>+'Sneltoets Levensrentehypotheek'!O14</f>
        <v>0</v>
      </c>
      <c r="E31" s="121" t="s">
        <v>71</v>
      </c>
      <c r="F31" s="122"/>
      <c r="G31" s="123" t="b">
        <f ca="1">+IF(G30&gt;G29,TRUE,FALSE)</f>
        <v>1</v>
      </c>
      <c r="H31" s="90" t="s">
        <v>74</v>
      </c>
    </row>
    <row r="32" spans="1:13" x14ac:dyDescent="0.2">
      <c r="A32" s="100" t="s">
        <v>64</v>
      </c>
      <c r="B32" s="54">
        <v>0.5</v>
      </c>
    </row>
    <row r="33" spans="1:2" ht="10.8" thickBot="1" x14ac:dyDescent="0.25">
      <c r="A33" s="106" t="s">
        <v>54</v>
      </c>
      <c r="B33" s="42">
        <f>+B31*B32</f>
        <v>0</v>
      </c>
    </row>
    <row r="34" spans="1:2" ht="10.8" thickBot="1" x14ac:dyDescent="0.25">
      <c r="A34" s="78" t="s">
        <v>62</v>
      </c>
      <c r="B34" s="42" t="e">
        <f>+MAX(0,ROUNDDOWN(MIN(B26,B30,B33),-2))</f>
        <v>#DIV/0!</v>
      </c>
    </row>
    <row r="74" spans="6:6" x14ac:dyDescent="0.2">
      <c r="F74" s="97"/>
    </row>
    <row r="75" spans="6:6" x14ac:dyDescent="0.2">
      <c r="F75" s="97"/>
    </row>
  </sheetData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M94"/>
  <sheetViews>
    <sheetView workbookViewId="0"/>
  </sheetViews>
  <sheetFormatPr defaultRowHeight="13.2" x14ac:dyDescent="0.25"/>
  <sheetData>
    <row r="1" spans="1:13" x14ac:dyDescent="0.25">
      <c r="A1" s="101" t="s">
        <v>81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x14ac:dyDescent="0.25">
      <c r="A2" s="109" t="s">
        <v>31</v>
      </c>
      <c r="B2" s="110" t="s">
        <v>32</v>
      </c>
      <c r="C2" s="110" t="s">
        <v>33</v>
      </c>
      <c r="D2" s="110" t="s">
        <v>34</v>
      </c>
      <c r="E2" s="110" t="s">
        <v>35</v>
      </c>
      <c r="F2" s="110" t="s">
        <v>36</v>
      </c>
      <c r="G2" s="110" t="s">
        <v>37</v>
      </c>
      <c r="H2" s="110" t="s">
        <v>38</v>
      </c>
      <c r="I2" s="110" t="s">
        <v>39</v>
      </c>
      <c r="J2" s="110" t="s">
        <v>40</v>
      </c>
      <c r="K2" s="110" t="s">
        <v>29</v>
      </c>
      <c r="L2" s="110" t="s">
        <v>41</v>
      </c>
      <c r="M2" s="110" t="s">
        <v>42</v>
      </c>
    </row>
    <row r="3" spans="1:13" x14ac:dyDescent="0.25">
      <c r="A3" s="182">
        <v>0</v>
      </c>
      <c r="B3" s="183">
        <v>0.18</v>
      </c>
      <c r="C3" s="183">
        <v>0.18</v>
      </c>
      <c r="D3" s="183">
        <v>0.185</v>
      </c>
      <c r="E3" s="183">
        <v>0.19</v>
      </c>
      <c r="F3" s="183">
        <v>0.19</v>
      </c>
      <c r="G3" s="183">
        <v>0.19500000000000001</v>
      </c>
      <c r="H3" s="183">
        <v>0.19500000000000001</v>
      </c>
      <c r="I3" s="183">
        <v>0.2</v>
      </c>
      <c r="J3" s="183">
        <v>0.2</v>
      </c>
      <c r="K3" s="183">
        <v>0.20500000000000002</v>
      </c>
      <c r="L3" s="183">
        <v>0.20500000000000002</v>
      </c>
      <c r="M3" s="183">
        <v>0.20500000000000002</v>
      </c>
    </row>
    <row r="4" spans="1:13" x14ac:dyDescent="0.25">
      <c r="A4" s="182">
        <v>22500</v>
      </c>
      <c r="B4" s="183">
        <v>0.18</v>
      </c>
      <c r="C4" s="183">
        <v>0.18</v>
      </c>
      <c r="D4" s="183">
        <v>0.185</v>
      </c>
      <c r="E4" s="183">
        <v>0.19</v>
      </c>
      <c r="F4" s="183">
        <v>0.19</v>
      </c>
      <c r="G4" s="183">
        <v>0.19500000000000001</v>
      </c>
      <c r="H4" s="183">
        <v>0.19500000000000001</v>
      </c>
      <c r="I4" s="183">
        <v>0.2</v>
      </c>
      <c r="J4" s="183">
        <v>0.2</v>
      </c>
      <c r="K4" s="183">
        <v>0.20500000000000002</v>
      </c>
      <c r="L4" s="183">
        <v>0.20500000000000002</v>
      </c>
      <c r="M4" s="183">
        <v>0.20500000000000002</v>
      </c>
    </row>
    <row r="5" spans="1:13" x14ac:dyDescent="0.25">
      <c r="A5" s="182">
        <v>23000</v>
      </c>
      <c r="B5" s="184">
        <v>0.19</v>
      </c>
      <c r="C5" s="184">
        <v>0.19</v>
      </c>
      <c r="D5" s="184">
        <v>0.19500000000000001</v>
      </c>
      <c r="E5" s="184">
        <v>0.2</v>
      </c>
      <c r="F5" s="184">
        <v>0.2</v>
      </c>
      <c r="G5" s="184">
        <v>0.20500000000000002</v>
      </c>
      <c r="H5" s="184">
        <v>0.20500000000000002</v>
      </c>
      <c r="I5" s="184">
        <v>0.21000000000000002</v>
      </c>
      <c r="J5" s="184">
        <v>0.21000000000000002</v>
      </c>
      <c r="K5" s="184">
        <v>0.21499999999999997</v>
      </c>
      <c r="L5" s="184">
        <v>0.21499999999999997</v>
      </c>
      <c r="M5" s="184">
        <v>0.21499999999999997</v>
      </c>
    </row>
    <row r="6" spans="1:13" x14ac:dyDescent="0.25">
      <c r="A6" s="182">
        <v>23500</v>
      </c>
      <c r="B6" s="183">
        <v>0.19500000000000001</v>
      </c>
      <c r="C6" s="183">
        <v>0.2</v>
      </c>
      <c r="D6" s="183">
        <v>0.2</v>
      </c>
      <c r="E6" s="183">
        <v>0.20500000000000002</v>
      </c>
      <c r="F6" s="183">
        <v>0.20500000000000002</v>
      </c>
      <c r="G6" s="183">
        <v>0.21000000000000002</v>
      </c>
      <c r="H6" s="183">
        <v>0.21499999999999997</v>
      </c>
      <c r="I6" s="183">
        <v>0.21499999999999997</v>
      </c>
      <c r="J6" s="183">
        <v>0.21999999999999997</v>
      </c>
      <c r="K6" s="183">
        <v>0.21999999999999997</v>
      </c>
      <c r="L6" s="183">
        <v>0.21999999999999997</v>
      </c>
      <c r="M6" s="183">
        <v>0.22499999999999998</v>
      </c>
    </row>
    <row r="7" spans="1:13" x14ac:dyDescent="0.25">
      <c r="A7" s="182">
        <v>24000</v>
      </c>
      <c r="B7" s="184">
        <v>0.19500000000000001</v>
      </c>
      <c r="C7" s="184">
        <v>0.2</v>
      </c>
      <c r="D7" s="184">
        <v>0.20500000000000002</v>
      </c>
      <c r="E7" s="184">
        <v>0.21000000000000002</v>
      </c>
      <c r="F7" s="184">
        <v>0.21000000000000002</v>
      </c>
      <c r="G7" s="184">
        <v>0.21499999999999997</v>
      </c>
      <c r="H7" s="184">
        <v>0.21499999999999997</v>
      </c>
      <c r="I7" s="184">
        <v>0.21999999999999997</v>
      </c>
      <c r="J7" s="184">
        <v>0.21999999999999997</v>
      </c>
      <c r="K7" s="184">
        <v>0.22499999999999998</v>
      </c>
      <c r="L7" s="184">
        <v>0.22499999999999998</v>
      </c>
      <c r="M7" s="184">
        <v>0.22999999999999998</v>
      </c>
    </row>
    <row r="8" spans="1:13" x14ac:dyDescent="0.25">
      <c r="A8" s="182">
        <v>24500</v>
      </c>
      <c r="B8" s="183">
        <v>0.2</v>
      </c>
      <c r="C8" s="183">
        <v>0.20500000000000002</v>
      </c>
      <c r="D8" s="183">
        <v>0.20500000000000002</v>
      </c>
      <c r="E8" s="183">
        <v>0.21000000000000002</v>
      </c>
      <c r="F8" s="183">
        <v>0.21499999999999997</v>
      </c>
      <c r="G8" s="183">
        <v>0.21499999999999997</v>
      </c>
      <c r="H8" s="183">
        <v>0.21999999999999997</v>
      </c>
      <c r="I8" s="183">
        <v>0.21999999999999997</v>
      </c>
      <c r="J8" s="183">
        <v>0.22499999999999998</v>
      </c>
      <c r="K8" s="183">
        <v>0.22499999999999998</v>
      </c>
      <c r="L8" s="183">
        <v>0.22999999999999998</v>
      </c>
      <c r="M8" s="183">
        <v>0.22999999999999998</v>
      </c>
    </row>
    <row r="9" spans="1:13" x14ac:dyDescent="0.25">
      <c r="A9" s="182">
        <v>25000</v>
      </c>
      <c r="B9" s="184">
        <v>0.2</v>
      </c>
      <c r="C9" s="184">
        <v>0.20500000000000002</v>
      </c>
      <c r="D9" s="184">
        <v>0.21000000000000002</v>
      </c>
      <c r="E9" s="184">
        <v>0.21499999999999997</v>
      </c>
      <c r="F9" s="184">
        <v>0.21499999999999997</v>
      </c>
      <c r="G9" s="184">
        <v>0.21999999999999997</v>
      </c>
      <c r="H9" s="184">
        <v>0.21999999999999997</v>
      </c>
      <c r="I9" s="184">
        <v>0.22499999999999998</v>
      </c>
      <c r="J9" s="184">
        <v>0.22499999999999998</v>
      </c>
      <c r="K9" s="184">
        <v>0.22999999999999998</v>
      </c>
      <c r="L9" s="184">
        <v>0.22999999999999998</v>
      </c>
      <c r="M9" s="184">
        <v>0.23499999999999999</v>
      </c>
    </row>
    <row r="10" spans="1:13" x14ac:dyDescent="0.25">
      <c r="A10" s="182">
        <v>26000</v>
      </c>
      <c r="B10" s="183">
        <v>0.20500000000000002</v>
      </c>
      <c r="C10" s="183">
        <v>0.21000000000000002</v>
      </c>
      <c r="D10" s="183">
        <v>0.21499999999999997</v>
      </c>
      <c r="E10" s="183">
        <v>0.21999999999999997</v>
      </c>
      <c r="F10" s="183">
        <v>0.21999999999999997</v>
      </c>
      <c r="G10" s="183">
        <v>0.22499999999999998</v>
      </c>
      <c r="H10" s="183">
        <v>0.22499999999999998</v>
      </c>
      <c r="I10" s="183">
        <v>0.22999999999999998</v>
      </c>
      <c r="J10" s="183">
        <v>0.22999999999999998</v>
      </c>
      <c r="K10" s="183">
        <v>0.23499999999999999</v>
      </c>
      <c r="L10" s="183">
        <v>0.23499999999999999</v>
      </c>
      <c r="M10" s="183">
        <v>0.24</v>
      </c>
    </row>
    <row r="11" spans="1:13" x14ac:dyDescent="0.25">
      <c r="A11" s="182">
        <v>27000</v>
      </c>
      <c r="B11" s="184">
        <v>0.21000000000000002</v>
      </c>
      <c r="C11" s="184">
        <v>0.21499999999999997</v>
      </c>
      <c r="D11" s="184">
        <v>0.21499999999999997</v>
      </c>
      <c r="E11" s="184">
        <v>0.21999999999999997</v>
      </c>
      <c r="F11" s="184">
        <v>0.22499999999999998</v>
      </c>
      <c r="G11" s="184">
        <v>0.22499999999999998</v>
      </c>
      <c r="H11" s="184">
        <v>0.22999999999999998</v>
      </c>
      <c r="I11" s="184">
        <v>0.23499999999999999</v>
      </c>
      <c r="J11" s="184">
        <v>0.23499999999999999</v>
      </c>
      <c r="K11" s="184">
        <v>0.24</v>
      </c>
      <c r="L11" s="184">
        <v>0.24</v>
      </c>
      <c r="M11" s="184">
        <v>0.24</v>
      </c>
    </row>
    <row r="12" spans="1:13" x14ac:dyDescent="0.25">
      <c r="A12" s="182">
        <v>28000</v>
      </c>
      <c r="B12" s="183">
        <v>0.21000000000000002</v>
      </c>
      <c r="C12" s="183">
        <v>0.21499999999999997</v>
      </c>
      <c r="D12" s="183">
        <v>0.21999999999999997</v>
      </c>
      <c r="E12" s="183">
        <v>0.22499999999999998</v>
      </c>
      <c r="F12" s="183">
        <v>0.22499999999999998</v>
      </c>
      <c r="G12" s="183">
        <v>0.22999999999999998</v>
      </c>
      <c r="H12" s="183">
        <v>0.23499999999999999</v>
      </c>
      <c r="I12" s="183">
        <v>0.23499999999999999</v>
      </c>
      <c r="J12" s="183">
        <v>0.24</v>
      </c>
      <c r="K12" s="183">
        <v>0.24</v>
      </c>
      <c r="L12" s="183">
        <v>0.245</v>
      </c>
      <c r="M12" s="183">
        <v>0.245</v>
      </c>
    </row>
    <row r="13" spans="1:13" x14ac:dyDescent="0.25">
      <c r="A13" s="182">
        <v>29000</v>
      </c>
      <c r="B13" s="184">
        <v>0.21499999999999997</v>
      </c>
      <c r="C13" s="184">
        <v>0.21999999999999997</v>
      </c>
      <c r="D13" s="184">
        <v>0.21999999999999997</v>
      </c>
      <c r="E13" s="184">
        <v>0.22499999999999998</v>
      </c>
      <c r="F13" s="184">
        <v>0.22999999999999998</v>
      </c>
      <c r="G13" s="184">
        <v>0.22999999999999998</v>
      </c>
      <c r="H13" s="184">
        <v>0.23499999999999999</v>
      </c>
      <c r="I13" s="184">
        <v>0.23499999999999999</v>
      </c>
      <c r="J13" s="184">
        <v>0.24</v>
      </c>
      <c r="K13" s="184">
        <v>0.24</v>
      </c>
      <c r="L13" s="184">
        <v>0.245</v>
      </c>
      <c r="M13" s="184">
        <v>0.245</v>
      </c>
    </row>
    <row r="14" spans="1:13" x14ac:dyDescent="0.25">
      <c r="A14" s="182">
        <v>30000</v>
      </c>
      <c r="B14" s="183">
        <v>0.21499999999999997</v>
      </c>
      <c r="C14" s="183">
        <v>0.21999999999999997</v>
      </c>
      <c r="D14" s="183">
        <v>0.22499999999999998</v>
      </c>
      <c r="E14" s="183">
        <v>0.22499999999999998</v>
      </c>
      <c r="F14" s="183">
        <v>0.22999999999999998</v>
      </c>
      <c r="G14" s="183">
        <v>0.23499999999999999</v>
      </c>
      <c r="H14" s="183">
        <v>0.23499999999999999</v>
      </c>
      <c r="I14" s="183">
        <v>0.24</v>
      </c>
      <c r="J14" s="183">
        <v>0.24</v>
      </c>
      <c r="K14" s="183">
        <v>0.245</v>
      </c>
      <c r="L14" s="183">
        <v>0.245</v>
      </c>
      <c r="M14" s="183">
        <v>0.25</v>
      </c>
    </row>
    <row r="15" spans="1:13" x14ac:dyDescent="0.25">
      <c r="A15" s="182">
        <v>31000</v>
      </c>
      <c r="B15" s="184">
        <v>0.21499999999999997</v>
      </c>
      <c r="C15" s="184">
        <v>0.21999999999999997</v>
      </c>
      <c r="D15" s="184">
        <v>0.22499999999999998</v>
      </c>
      <c r="E15" s="184">
        <v>0.22999999999999998</v>
      </c>
      <c r="F15" s="184">
        <v>0.22999999999999998</v>
      </c>
      <c r="G15" s="184">
        <v>0.23499999999999999</v>
      </c>
      <c r="H15" s="184">
        <v>0.24</v>
      </c>
      <c r="I15" s="184">
        <v>0.24</v>
      </c>
      <c r="J15" s="184">
        <v>0.245</v>
      </c>
      <c r="K15" s="184">
        <v>0.245</v>
      </c>
      <c r="L15" s="184">
        <v>0.25</v>
      </c>
      <c r="M15" s="184">
        <v>0.25</v>
      </c>
    </row>
    <row r="16" spans="1:13" x14ac:dyDescent="0.25">
      <c r="A16" s="182">
        <v>32000</v>
      </c>
      <c r="B16" s="183">
        <v>0.21499999999999997</v>
      </c>
      <c r="C16" s="183">
        <v>0.21999999999999997</v>
      </c>
      <c r="D16" s="183">
        <v>0.22499999999999998</v>
      </c>
      <c r="E16" s="183">
        <v>0.22999999999999998</v>
      </c>
      <c r="F16" s="183">
        <v>0.22999999999999998</v>
      </c>
      <c r="G16" s="183">
        <v>0.23499999999999999</v>
      </c>
      <c r="H16" s="183">
        <v>0.24</v>
      </c>
      <c r="I16" s="183">
        <v>0.24</v>
      </c>
      <c r="J16" s="183">
        <v>0.245</v>
      </c>
      <c r="K16" s="183">
        <v>0.245</v>
      </c>
      <c r="L16" s="183">
        <v>0.25</v>
      </c>
      <c r="M16" s="183">
        <v>0.25</v>
      </c>
    </row>
    <row r="17" spans="1:13" x14ac:dyDescent="0.25">
      <c r="A17" s="182">
        <v>33000</v>
      </c>
      <c r="B17" s="184">
        <v>0.21499999999999997</v>
      </c>
      <c r="C17" s="184">
        <v>0.21999999999999997</v>
      </c>
      <c r="D17" s="184">
        <v>0.22499999999999998</v>
      </c>
      <c r="E17" s="184">
        <v>0.22999999999999998</v>
      </c>
      <c r="F17" s="184">
        <v>0.23499999999999999</v>
      </c>
      <c r="G17" s="184">
        <v>0.23499999999999999</v>
      </c>
      <c r="H17" s="184">
        <v>0.24</v>
      </c>
      <c r="I17" s="184">
        <v>0.24</v>
      </c>
      <c r="J17" s="184">
        <v>0.245</v>
      </c>
      <c r="K17" s="184">
        <v>0.245</v>
      </c>
      <c r="L17" s="184">
        <v>0.25</v>
      </c>
      <c r="M17" s="184">
        <v>0.25</v>
      </c>
    </row>
    <row r="18" spans="1:13" x14ac:dyDescent="0.25">
      <c r="A18" s="182">
        <v>34000</v>
      </c>
      <c r="B18" s="183">
        <v>0.21499999999999997</v>
      </c>
      <c r="C18" s="183">
        <v>0.21999999999999997</v>
      </c>
      <c r="D18" s="183">
        <v>0.22499999999999998</v>
      </c>
      <c r="E18" s="183">
        <v>0.22999999999999998</v>
      </c>
      <c r="F18" s="183">
        <v>0.23499999999999999</v>
      </c>
      <c r="G18" s="183">
        <v>0.23499999999999999</v>
      </c>
      <c r="H18" s="183">
        <v>0.24</v>
      </c>
      <c r="I18" s="183">
        <v>0.24</v>
      </c>
      <c r="J18" s="183">
        <v>0.245</v>
      </c>
      <c r="K18" s="183">
        <v>0.245</v>
      </c>
      <c r="L18" s="183">
        <v>0.25</v>
      </c>
      <c r="M18" s="183">
        <v>0.25</v>
      </c>
    </row>
    <row r="19" spans="1:13" x14ac:dyDescent="0.25">
      <c r="A19" s="182">
        <v>35000</v>
      </c>
      <c r="B19" s="184">
        <v>0.21999999999999997</v>
      </c>
      <c r="C19" s="184">
        <v>0.21999999999999997</v>
      </c>
      <c r="D19" s="184">
        <v>0.22499999999999998</v>
      </c>
      <c r="E19" s="184">
        <v>0.22999999999999998</v>
      </c>
      <c r="F19" s="184">
        <v>0.23499999999999999</v>
      </c>
      <c r="G19" s="184">
        <v>0.23499999999999999</v>
      </c>
      <c r="H19" s="184">
        <v>0.24</v>
      </c>
      <c r="I19" s="184">
        <v>0.245</v>
      </c>
      <c r="J19" s="184">
        <v>0.245</v>
      </c>
      <c r="K19" s="184">
        <v>0.25</v>
      </c>
      <c r="L19" s="184">
        <v>0.25</v>
      </c>
      <c r="M19" s="184">
        <v>0.25</v>
      </c>
    </row>
    <row r="20" spans="1:13" x14ac:dyDescent="0.25">
      <c r="A20" s="182">
        <v>36000</v>
      </c>
      <c r="B20" s="183">
        <v>0.21999999999999997</v>
      </c>
      <c r="C20" s="183">
        <v>0.22499999999999998</v>
      </c>
      <c r="D20" s="183">
        <v>0.22499999999999998</v>
      </c>
      <c r="E20" s="183">
        <v>0.22999999999999998</v>
      </c>
      <c r="F20" s="183">
        <v>0.23499999999999999</v>
      </c>
      <c r="G20" s="183">
        <v>0.24</v>
      </c>
      <c r="H20" s="183">
        <v>0.24</v>
      </c>
      <c r="I20" s="183">
        <v>0.245</v>
      </c>
      <c r="J20" s="183">
        <v>0.245</v>
      </c>
      <c r="K20" s="183">
        <v>0.25</v>
      </c>
      <c r="L20" s="183">
        <v>0.25</v>
      </c>
      <c r="M20" s="183">
        <v>0.255</v>
      </c>
    </row>
    <row r="21" spans="1:13" x14ac:dyDescent="0.25">
      <c r="A21" s="182">
        <v>37000</v>
      </c>
      <c r="B21" s="184">
        <v>0.21999999999999997</v>
      </c>
      <c r="C21" s="184">
        <v>0.22499999999999998</v>
      </c>
      <c r="D21" s="184">
        <v>0.22999999999999998</v>
      </c>
      <c r="E21" s="184">
        <v>0.22999999999999998</v>
      </c>
      <c r="F21" s="184">
        <v>0.23499999999999999</v>
      </c>
      <c r="G21" s="184">
        <v>0.24</v>
      </c>
      <c r="H21" s="184">
        <v>0.24</v>
      </c>
      <c r="I21" s="184">
        <v>0.245</v>
      </c>
      <c r="J21" s="184">
        <v>0.25</v>
      </c>
      <c r="K21" s="184">
        <v>0.25</v>
      </c>
      <c r="L21" s="184">
        <v>0.255</v>
      </c>
      <c r="M21" s="184">
        <v>0.255</v>
      </c>
    </row>
    <row r="22" spans="1:13" x14ac:dyDescent="0.25">
      <c r="A22" s="182">
        <v>38000</v>
      </c>
      <c r="B22" s="183">
        <v>0.21999999999999997</v>
      </c>
      <c r="C22" s="183">
        <v>0.22499999999999998</v>
      </c>
      <c r="D22" s="183">
        <v>0.22999999999999998</v>
      </c>
      <c r="E22" s="183">
        <v>0.23499999999999999</v>
      </c>
      <c r="F22" s="183">
        <v>0.23499999999999999</v>
      </c>
      <c r="G22" s="183">
        <v>0.24</v>
      </c>
      <c r="H22" s="183">
        <v>0.245</v>
      </c>
      <c r="I22" s="183">
        <v>0.245</v>
      </c>
      <c r="J22" s="183">
        <v>0.25</v>
      </c>
      <c r="K22" s="183">
        <v>0.25</v>
      </c>
      <c r="L22" s="183">
        <v>0.255</v>
      </c>
      <c r="M22" s="183">
        <v>0.255</v>
      </c>
    </row>
    <row r="23" spans="1:13" x14ac:dyDescent="0.25">
      <c r="A23" s="182">
        <v>39000</v>
      </c>
      <c r="B23" s="184">
        <v>0.22499999999999998</v>
      </c>
      <c r="C23" s="184">
        <v>0.22499999999999998</v>
      </c>
      <c r="D23" s="184">
        <v>0.22999999999999998</v>
      </c>
      <c r="E23" s="184">
        <v>0.23499999999999999</v>
      </c>
      <c r="F23" s="184">
        <v>0.24</v>
      </c>
      <c r="G23" s="184">
        <v>0.24</v>
      </c>
      <c r="H23" s="184">
        <v>0.245</v>
      </c>
      <c r="I23" s="184">
        <v>0.25</v>
      </c>
      <c r="J23" s="184">
        <v>0.25</v>
      </c>
      <c r="K23" s="184">
        <v>0.255</v>
      </c>
      <c r="L23" s="184">
        <v>0.255</v>
      </c>
      <c r="M23" s="184">
        <v>0.26</v>
      </c>
    </row>
    <row r="24" spans="1:13" x14ac:dyDescent="0.25">
      <c r="A24" s="182">
        <v>40000</v>
      </c>
      <c r="B24" s="183">
        <v>0.22499999999999998</v>
      </c>
      <c r="C24" s="183">
        <v>0.22999999999999998</v>
      </c>
      <c r="D24" s="183">
        <v>0.23499999999999999</v>
      </c>
      <c r="E24" s="183">
        <v>0.23499999999999999</v>
      </c>
      <c r="F24" s="183">
        <v>0.24</v>
      </c>
      <c r="G24" s="183">
        <v>0.245</v>
      </c>
      <c r="H24" s="183">
        <v>0.245</v>
      </c>
      <c r="I24" s="183">
        <v>0.25</v>
      </c>
      <c r="J24" s="183">
        <v>0.255</v>
      </c>
      <c r="K24" s="183">
        <v>0.255</v>
      </c>
      <c r="L24" s="183">
        <v>0.26</v>
      </c>
      <c r="M24" s="183">
        <v>0.26</v>
      </c>
    </row>
    <row r="25" spans="1:13" x14ac:dyDescent="0.25">
      <c r="A25" s="182">
        <v>41000</v>
      </c>
      <c r="B25" s="184">
        <v>0.22499999999999998</v>
      </c>
      <c r="C25" s="184">
        <v>0.22999999999999998</v>
      </c>
      <c r="D25" s="184">
        <v>0.23499999999999999</v>
      </c>
      <c r="E25" s="184">
        <v>0.24</v>
      </c>
      <c r="F25" s="184">
        <v>0.24</v>
      </c>
      <c r="G25" s="184">
        <v>0.245</v>
      </c>
      <c r="H25" s="184">
        <v>0.25</v>
      </c>
      <c r="I25" s="184">
        <v>0.25</v>
      </c>
      <c r="J25" s="184">
        <v>0.255</v>
      </c>
      <c r="K25" s="184">
        <v>0.255</v>
      </c>
      <c r="L25" s="184">
        <v>0.26</v>
      </c>
      <c r="M25" s="184">
        <v>0.26</v>
      </c>
    </row>
    <row r="26" spans="1:13" x14ac:dyDescent="0.25">
      <c r="A26" s="182">
        <v>42000</v>
      </c>
      <c r="B26" s="183">
        <v>0.22999999999999998</v>
      </c>
      <c r="C26" s="183">
        <v>0.23499999999999999</v>
      </c>
      <c r="D26" s="183">
        <v>0.23499999999999999</v>
      </c>
      <c r="E26" s="183">
        <v>0.24</v>
      </c>
      <c r="F26" s="183">
        <v>0.245</v>
      </c>
      <c r="G26" s="183">
        <v>0.25</v>
      </c>
      <c r="H26" s="183">
        <v>0.25</v>
      </c>
      <c r="I26" s="183">
        <v>0.255</v>
      </c>
      <c r="J26" s="183">
        <v>0.26</v>
      </c>
      <c r="K26" s="183">
        <v>0.26</v>
      </c>
      <c r="L26" s="183">
        <v>0.26500000000000001</v>
      </c>
      <c r="M26" s="183">
        <v>0.26500000000000001</v>
      </c>
    </row>
    <row r="27" spans="1:13" x14ac:dyDescent="0.25">
      <c r="A27" s="182">
        <v>43000</v>
      </c>
      <c r="B27" s="184">
        <v>0.22999999999999998</v>
      </c>
      <c r="C27" s="184">
        <v>0.23499999999999999</v>
      </c>
      <c r="D27" s="184">
        <v>0.24</v>
      </c>
      <c r="E27" s="184">
        <v>0.245</v>
      </c>
      <c r="F27" s="184">
        <v>0.25</v>
      </c>
      <c r="G27" s="184">
        <v>0.25</v>
      </c>
      <c r="H27" s="184">
        <v>0.255</v>
      </c>
      <c r="I27" s="184">
        <v>0.26</v>
      </c>
      <c r="J27" s="184">
        <v>0.26</v>
      </c>
      <c r="K27" s="184">
        <v>0.26500000000000001</v>
      </c>
      <c r="L27" s="184">
        <v>0.26500000000000001</v>
      </c>
      <c r="M27" s="184">
        <v>0.27</v>
      </c>
    </row>
    <row r="28" spans="1:13" x14ac:dyDescent="0.25">
      <c r="A28" s="182">
        <v>44000</v>
      </c>
      <c r="B28" s="184">
        <v>0.23499999999999999</v>
      </c>
      <c r="C28" s="184">
        <v>0.24</v>
      </c>
      <c r="D28" s="184">
        <v>0.245</v>
      </c>
      <c r="E28" s="184">
        <v>0.25</v>
      </c>
      <c r="F28" s="184">
        <v>0.255</v>
      </c>
      <c r="G28" s="183">
        <v>0.255</v>
      </c>
      <c r="H28" s="183">
        <v>0.26</v>
      </c>
      <c r="I28" s="183">
        <v>0.26500000000000001</v>
      </c>
      <c r="J28" s="183">
        <v>0.26500000000000001</v>
      </c>
      <c r="K28" s="183">
        <v>0.27</v>
      </c>
      <c r="L28" s="183">
        <v>0.27</v>
      </c>
      <c r="M28" s="183">
        <v>0.27500000000000002</v>
      </c>
    </row>
    <row r="29" spans="1:13" x14ac:dyDescent="0.25">
      <c r="A29" s="182">
        <v>45000</v>
      </c>
      <c r="B29" s="184">
        <v>0.24</v>
      </c>
      <c r="C29" s="184">
        <v>0.245</v>
      </c>
      <c r="D29" s="184">
        <v>0.25</v>
      </c>
      <c r="E29" s="184">
        <v>0.255</v>
      </c>
      <c r="F29" s="184">
        <v>0.255</v>
      </c>
      <c r="G29" s="184">
        <v>0.26</v>
      </c>
      <c r="H29" s="184">
        <v>0.26500000000000001</v>
      </c>
      <c r="I29" s="184">
        <v>0.26500000000000001</v>
      </c>
      <c r="J29" s="184">
        <v>0.27</v>
      </c>
      <c r="K29" s="184">
        <v>0.27</v>
      </c>
      <c r="L29" s="184">
        <v>0.27500000000000002</v>
      </c>
      <c r="M29" s="184">
        <v>0.28000000000000003</v>
      </c>
    </row>
    <row r="30" spans="1:13" x14ac:dyDescent="0.25">
      <c r="A30" s="182">
        <v>46000</v>
      </c>
      <c r="B30" s="184">
        <v>0.24</v>
      </c>
      <c r="C30" s="184">
        <v>0.245</v>
      </c>
      <c r="D30" s="184">
        <v>0.25</v>
      </c>
      <c r="E30" s="184">
        <v>0.255</v>
      </c>
      <c r="F30" s="184">
        <v>0.255</v>
      </c>
      <c r="G30" s="184">
        <v>0.26</v>
      </c>
      <c r="H30" s="184">
        <v>0.26500000000000001</v>
      </c>
      <c r="I30" s="184">
        <v>0.26500000000000001</v>
      </c>
      <c r="J30" s="184">
        <v>0.27</v>
      </c>
      <c r="K30" s="184">
        <v>0.27</v>
      </c>
      <c r="L30" s="184">
        <v>0.27500000000000002</v>
      </c>
      <c r="M30" s="184">
        <v>0.28000000000000003</v>
      </c>
    </row>
    <row r="31" spans="1:13" x14ac:dyDescent="0.25">
      <c r="A31" s="182">
        <v>47000</v>
      </c>
      <c r="B31" s="184">
        <v>0.24</v>
      </c>
      <c r="C31" s="184">
        <v>0.245</v>
      </c>
      <c r="D31" s="184">
        <v>0.25</v>
      </c>
      <c r="E31" s="184">
        <v>0.255</v>
      </c>
      <c r="F31" s="184">
        <v>0.255</v>
      </c>
      <c r="G31" s="184">
        <v>0.26</v>
      </c>
      <c r="H31" s="184">
        <v>0.26500000000000001</v>
      </c>
      <c r="I31" s="184">
        <v>0.26500000000000001</v>
      </c>
      <c r="J31" s="184">
        <v>0.27</v>
      </c>
      <c r="K31" s="184">
        <v>0.27</v>
      </c>
      <c r="L31" s="184">
        <v>0.27500000000000002</v>
      </c>
      <c r="M31" s="184">
        <v>0.28000000000000003</v>
      </c>
    </row>
    <row r="32" spans="1:13" x14ac:dyDescent="0.25">
      <c r="A32" s="182">
        <v>48000</v>
      </c>
      <c r="B32" s="184">
        <v>0.24</v>
      </c>
      <c r="C32" s="184">
        <v>0.245</v>
      </c>
      <c r="D32" s="184">
        <v>0.25</v>
      </c>
      <c r="E32" s="184">
        <v>0.255</v>
      </c>
      <c r="F32" s="184">
        <v>0.255</v>
      </c>
      <c r="G32" s="184">
        <v>0.26</v>
      </c>
      <c r="H32" s="184">
        <v>0.26500000000000001</v>
      </c>
      <c r="I32" s="184">
        <v>0.26500000000000001</v>
      </c>
      <c r="J32" s="184">
        <v>0.27</v>
      </c>
      <c r="K32" s="184">
        <v>0.27</v>
      </c>
      <c r="L32" s="184">
        <v>0.27500000000000002</v>
      </c>
      <c r="M32" s="184">
        <v>0.28000000000000003</v>
      </c>
    </row>
    <row r="33" spans="1:13" x14ac:dyDescent="0.25">
      <c r="A33" s="182">
        <v>49000</v>
      </c>
      <c r="B33" s="184">
        <v>0.24</v>
      </c>
      <c r="C33" s="184">
        <v>0.245</v>
      </c>
      <c r="D33" s="184">
        <v>0.25</v>
      </c>
      <c r="E33" s="184">
        <v>0.255</v>
      </c>
      <c r="F33" s="184">
        <v>0.255</v>
      </c>
      <c r="G33" s="184">
        <v>0.26500000000000001</v>
      </c>
      <c r="H33" s="184">
        <v>0.26500000000000001</v>
      </c>
      <c r="I33" s="184">
        <v>0.26500000000000001</v>
      </c>
      <c r="J33" s="184">
        <v>0.27</v>
      </c>
      <c r="K33" s="184">
        <v>0.27</v>
      </c>
      <c r="L33" s="184">
        <v>0.28000000000000003</v>
      </c>
      <c r="M33" s="184">
        <v>0.28000000000000003</v>
      </c>
    </row>
    <row r="34" spans="1:13" x14ac:dyDescent="0.25">
      <c r="A34" s="182">
        <v>50000</v>
      </c>
      <c r="B34" s="184">
        <v>0.24</v>
      </c>
      <c r="C34" s="184">
        <v>0.245</v>
      </c>
      <c r="D34" s="184">
        <v>0.25</v>
      </c>
      <c r="E34" s="184">
        <v>0.255</v>
      </c>
      <c r="F34" s="184">
        <v>0.255</v>
      </c>
      <c r="G34" s="184">
        <v>0.26500000000000001</v>
      </c>
      <c r="H34" s="184">
        <v>0.26500000000000001</v>
      </c>
      <c r="I34" s="184">
        <v>0.27</v>
      </c>
      <c r="J34" s="184">
        <v>0.27</v>
      </c>
      <c r="K34" s="184">
        <v>0.27500000000000002</v>
      </c>
      <c r="L34" s="184">
        <v>0.28000000000000003</v>
      </c>
      <c r="M34" s="184">
        <v>0.28000000000000003</v>
      </c>
    </row>
    <row r="35" spans="1:13" x14ac:dyDescent="0.25">
      <c r="A35" s="182">
        <v>51000</v>
      </c>
      <c r="B35" s="184">
        <v>0.24</v>
      </c>
      <c r="C35" s="184">
        <v>0.245</v>
      </c>
      <c r="D35" s="184">
        <v>0.25</v>
      </c>
      <c r="E35" s="184">
        <v>0.255</v>
      </c>
      <c r="F35" s="184">
        <v>0.255</v>
      </c>
      <c r="G35" s="184">
        <v>0.26500000000000001</v>
      </c>
      <c r="H35" s="184">
        <v>0.26500000000000001</v>
      </c>
      <c r="I35" s="184">
        <v>0.27</v>
      </c>
      <c r="J35" s="184">
        <v>0.27</v>
      </c>
      <c r="K35" s="184">
        <v>0.27500000000000002</v>
      </c>
      <c r="L35" s="184">
        <v>0.28000000000000003</v>
      </c>
      <c r="M35" s="184">
        <v>0.28000000000000003</v>
      </c>
    </row>
    <row r="36" spans="1:13" x14ac:dyDescent="0.25">
      <c r="A36" s="182">
        <v>52000</v>
      </c>
      <c r="B36" s="184">
        <v>0.24</v>
      </c>
      <c r="C36" s="184">
        <v>0.245</v>
      </c>
      <c r="D36" s="184">
        <v>0.25</v>
      </c>
      <c r="E36" s="184">
        <v>0.255</v>
      </c>
      <c r="F36" s="184">
        <v>0.255</v>
      </c>
      <c r="G36" s="184">
        <v>0.26500000000000001</v>
      </c>
      <c r="H36" s="184">
        <v>0.26500000000000001</v>
      </c>
      <c r="I36" s="184">
        <v>0.27</v>
      </c>
      <c r="J36" s="184">
        <v>0.27</v>
      </c>
      <c r="K36" s="184">
        <v>0.27500000000000002</v>
      </c>
      <c r="L36" s="184">
        <v>0.28000000000000003</v>
      </c>
      <c r="M36" s="184">
        <v>0.28000000000000003</v>
      </c>
    </row>
    <row r="37" spans="1:13" x14ac:dyDescent="0.25">
      <c r="A37" s="182">
        <v>53000</v>
      </c>
      <c r="B37" s="184">
        <v>0.24</v>
      </c>
      <c r="C37" s="184">
        <v>0.245</v>
      </c>
      <c r="D37" s="184">
        <v>0.25</v>
      </c>
      <c r="E37" s="184">
        <v>0.255</v>
      </c>
      <c r="F37" s="184">
        <v>0.255</v>
      </c>
      <c r="G37" s="184">
        <v>0.26500000000000001</v>
      </c>
      <c r="H37" s="184">
        <v>0.26500000000000001</v>
      </c>
      <c r="I37" s="184">
        <v>0.27</v>
      </c>
      <c r="J37" s="184">
        <v>0.27</v>
      </c>
      <c r="K37" s="184">
        <v>0.27500000000000002</v>
      </c>
      <c r="L37" s="184">
        <v>0.28000000000000003</v>
      </c>
      <c r="M37" s="184">
        <v>0.28000000000000003</v>
      </c>
    </row>
    <row r="38" spans="1:13" x14ac:dyDescent="0.25">
      <c r="A38" s="182">
        <v>54000</v>
      </c>
      <c r="B38" s="184">
        <v>0.24</v>
      </c>
      <c r="C38" s="184">
        <v>0.245</v>
      </c>
      <c r="D38" s="184">
        <v>0.25</v>
      </c>
      <c r="E38" s="184">
        <v>0.255</v>
      </c>
      <c r="F38" s="184">
        <v>0.26</v>
      </c>
      <c r="G38" s="184">
        <v>0.26500000000000001</v>
      </c>
      <c r="H38" s="184">
        <v>0.26500000000000001</v>
      </c>
      <c r="I38" s="184">
        <v>0.27</v>
      </c>
      <c r="J38" s="184">
        <v>0.27</v>
      </c>
      <c r="K38" s="184">
        <v>0.27500000000000002</v>
      </c>
      <c r="L38" s="184">
        <v>0.28000000000000003</v>
      </c>
      <c r="M38" s="184">
        <v>0.28000000000000003</v>
      </c>
    </row>
    <row r="39" spans="1:13" x14ac:dyDescent="0.25">
      <c r="A39" s="182">
        <v>55000</v>
      </c>
      <c r="B39" s="184">
        <v>0.24</v>
      </c>
      <c r="C39" s="184">
        <v>0.245</v>
      </c>
      <c r="D39" s="184">
        <v>0.25</v>
      </c>
      <c r="E39" s="184">
        <v>0.255</v>
      </c>
      <c r="F39" s="184">
        <v>0.26</v>
      </c>
      <c r="G39" s="184">
        <v>0.26500000000000001</v>
      </c>
      <c r="H39" s="184">
        <v>0.26500000000000001</v>
      </c>
      <c r="I39" s="184">
        <v>0.27</v>
      </c>
      <c r="J39" s="184">
        <v>0.27</v>
      </c>
      <c r="K39" s="184">
        <v>0.27500000000000002</v>
      </c>
      <c r="L39" s="184">
        <v>0.28000000000000003</v>
      </c>
      <c r="M39" s="184">
        <v>0.28000000000000003</v>
      </c>
    </row>
    <row r="40" spans="1:13" x14ac:dyDescent="0.25">
      <c r="A40" s="182">
        <v>56000</v>
      </c>
      <c r="B40" s="184">
        <v>0.24</v>
      </c>
      <c r="C40" s="184">
        <v>0.245</v>
      </c>
      <c r="D40" s="184">
        <v>0.25</v>
      </c>
      <c r="E40" s="184">
        <v>0.255</v>
      </c>
      <c r="F40" s="184">
        <v>0.26</v>
      </c>
      <c r="G40" s="184">
        <v>0.26500000000000001</v>
      </c>
      <c r="H40" s="184">
        <v>0.26500000000000001</v>
      </c>
      <c r="I40" s="184">
        <v>0.27</v>
      </c>
      <c r="J40" s="184">
        <v>0.27500000000000002</v>
      </c>
      <c r="K40" s="184">
        <v>0.27500000000000002</v>
      </c>
      <c r="L40" s="184">
        <v>0.28000000000000003</v>
      </c>
      <c r="M40" s="184">
        <v>0.28000000000000003</v>
      </c>
    </row>
    <row r="41" spans="1:13" x14ac:dyDescent="0.25">
      <c r="A41" s="182">
        <v>57000</v>
      </c>
      <c r="B41" s="184">
        <v>0.245</v>
      </c>
      <c r="C41" s="184">
        <v>0.245</v>
      </c>
      <c r="D41" s="184">
        <v>0.25</v>
      </c>
      <c r="E41" s="184">
        <v>0.255</v>
      </c>
      <c r="F41" s="184">
        <v>0.26</v>
      </c>
      <c r="G41" s="184">
        <v>0.26500000000000001</v>
      </c>
      <c r="H41" s="184">
        <v>0.26500000000000001</v>
      </c>
      <c r="I41" s="184">
        <v>0.27</v>
      </c>
      <c r="J41" s="184">
        <v>0.27500000000000002</v>
      </c>
      <c r="K41" s="184">
        <v>0.27500000000000002</v>
      </c>
      <c r="L41" s="184">
        <v>0.28000000000000003</v>
      </c>
      <c r="M41" s="184">
        <v>0.28000000000000003</v>
      </c>
    </row>
    <row r="42" spans="1:13" x14ac:dyDescent="0.25">
      <c r="A42" s="182">
        <v>58000</v>
      </c>
      <c r="B42" s="184">
        <v>0.245</v>
      </c>
      <c r="C42" s="184">
        <v>0.25</v>
      </c>
      <c r="D42" s="184">
        <v>0.25</v>
      </c>
      <c r="E42" s="184">
        <v>0.255</v>
      </c>
      <c r="F42" s="184">
        <v>0.26</v>
      </c>
      <c r="G42" s="184">
        <v>0.26500000000000001</v>
      </c>
      <c r="H42" s="184">
        <v>0.27</v>
      </c>
      <c r="I42" s="184">
        <v>0.27</v>
      </c>
      <c r="J42" s="184">
        <v>0.27500000000000002</v>
      </c>
      <c r="K42" s="184">
        <v>0.27500000000000002</v>
      </c>
      <c r="L42" s="184">
        <v>0.28000000000000003</v>
      </c>
      <c r="M42" s="184">
        <v>0.28000000000000003</v>
      </c>
    </row>
    <row r="43" spans="1:13" x14ac:dyDescent="0.25">
      <c r="A43" s="182">
        <v>59000</v>
      </c>
      <c r="B43" s="184">
        <v>0.245</v>
      </c>
      <c r="C43" s="184">
        <v>0.25</v>
      </c>
      <c r="D43" s="184">
        <v>0.255</v>
      </c>
      <c r="E43" s="184">
        <v>0.255</v>
      </c>
      <c r="F43" s="184">
        <v>0.26</v>
      </c>
      <c r="G43" s="184">
        <v>0.26500000000000001</v>
      </c>
      <c r="H43" s="184">
        <v>0.27</v>
      </c>
      <c r="I43" s="184">
        <v>0.27</v>
      </c>
      <c r="J43" s="184">
        <v>0.27500000000000002</v>
      </c>
      <c r="K43" s="184">
        <v>0.28000000000000003</v>
      </c>
      <c r="L43" s="184">
        <v>0.28000000000000003</v>
      </c>
      <c r="M43" s="184">
        <v>0.28500000000000003</v>
      </c>
    </row>
    <row r="44" spans="1:13" x14ac:dyDescent="0.25">
      <c r="A44" s="182">
        <v>60000</v>
      </c>
      <c r="B44" s="184">
        <v>0.245</v>
      </c>
      <c r="C44" s="184">
        <v>0.25</v>
      </c>
      <c r="D44" s="184">
        <v>0.255</v>
      </c>
      <c r="E44" s="184">
        <v>0.26</v>
      </c>
      <c r="F44" s="184">
        <v>0.26500000000000001</v>
      </c>
      <c r="G44" s="184">
        <v>0.26500000000000001</v>
      </c>
      <c r="H44" s="184">
        <v>0.27</v>
      </c>
      <c r="I44" s="184">
        <v>0.27500000000000002</v>
      </c>
      <c r="J44" s="184">
        <v>0.27500000000000002</v>
      </c>
      <c r="K44" s="184">
        <v>0.28000000000000003</v>
      </c>
      <c r="L44" s="184">
        <v>0.28000000000000003</v>
      </c>
      <c r="M44" s="184">
        <v>0.28500000000000003</v>
      </c>
    </row>
    <row r="45" spans="1:13" x14ac:dyDescent="0.25">
      <c r="A45" s="182">
        <v>61000</v>
      </c>
      <c r="B45" s="184">
        <v>0.245</v>
      </c>
      <c r="C45" s="184">
        <v>0.25</v>
      </c>
      <c r="D45" s="184">
        <v>0.255</v>
      </c>
      <c r="E45" s="184">
        <v>0.26</v>
      </c>
      <c r="F45" s="184">
        <v>0.26500000000000001</v>
      </c>
      <c r="G45" s="184">
        <v>0.27</v>
      </c>
      <c r="H45" s="184">
        <v>0.27</v>
      </c>
      <c r="I45" s="184">
        <v>0.27500000000000002</v>
      </c>
      <c r="J45" s="184">
        <v>0.28000000000000003</v>
      </c>
      <c r="K45" s="184">
        <v>0.28000000000000003</v>
      </c>
      <c r="L45" s="184">
        <v>0.28500000000000003</v>
      </c>
      <c r="M45" s="184">
        <v>0.28500000000000003</v>
      </c>
    </row>
    <row r="46" spans="1:13" x14ac:dyDescent="0.25">
      <c r="A46" s="182">
        <v>62000</v>
      </c>
      <c r="B46" s="184">
        <v>0.25</v>
      </c>
      <c r="C46" s="184">
        <v>0.255</v>
      </c>
      <c r="D46" s="184">
        <v>0.255</v>
      </c>
      <c r="E46" s="184">
        <v>0.26</v>
      </c>
      <c r="F46" s="184">
        <v>0.26500000000000001</v>
      </c>
      <c r="G46" s="184">
        <v>0.27</v>
      </c>
      <c r="H46" s="184">
        <v>0.27500000000000002</v>
      </c>
      <c r="I46" s="184">
        <v>0.27500000000000002</v>
      </c>
      <c r="J46" s="184">
        <v>0.28000000000000003</v>
      </c>
      <c r="K46" s="184">
        <v>0.28000000000000003</v>
      </c>
      <c r="L46" s="184">
        <v>0.28500000000000003</v>
      </c>
      <c r="M46" s="184">
        <v>0.28500000000000003</v>
      </c>
    </row>
    <row r="47" spans="1:13" x14ac:dyDescent="0.25">
      <c r="A47" s="182">
        <v>63000</v>
      </c>
      <c r="B47" s="184">
        <v>0.25</v>
      </c>
      <c r="C47" s="184">
        <v>0.255</v>
      </c>
      <c r="D47" s="184">
        <v>0.26</v>
      </c>
      <c r="E47" s="184">
        <v>0.26500000000000001</v>
      </c>
      <c r="F47" s="184">
        <v>0.26500000000000001</v>
      </c>
      <c r="G47" s="184">
        <v>0.27</v>
      </c>
      <c r="H47" s="184">
        <v>0.27500000000000002</v>
      </c>
      <c r="I47" s="184">
        <v>0.28000000000000003</v>
      </c>
      <c r="J47" s="184">
        <v>0.28000000000000003</v>
      </c>
      <c r="K47" s="184">
        <v>0.28500000000000003</v>
      </c>
      <c r="L47" s="184">
        <v>0.28500000000000003</v>
      </c>
      <c r="M47" s="184">
        <v>0.29000000000000004</v>
      </c>
    </row>
    <row r="48" spans="1:13" x14ac:dyDescent="0.25">
      <c r="A48" s="182">
        <v>64000</v>
      </c>
      <c r="B48" s="184">
        <v>0.25</v>
      </c>
      <c r="C48" s="184">
        <v>0.255</v>
      </c>
      <c r="D48" s="184">
        <v>0.26</v>
      </c>
      <c r="E48" s="184">
        <v>0.26500000000000001</v>
      </c>
      <c r="F48" s="184">
        <v>0.27</v>
      </c>
      <c r="G48" s="184">
        <v>0.27</v>
      </c>
      <c r="H48" s="184">
        <v>0.27500000000000002</v>
      </c>
      <c r="I48" s="184">
        <v>0.28000000000000003</v>
      </c>
      <c r="J48" s="184">
        <v>0.28000000000000003</v>
      </c>
      <c r="K48" s="184">
        <v>0.28500000000000003</v>
      </c>
      <c r="L48" s="184">
        <v>0.28500000000000003</v>
      </c>
      <c r="M48" s="184">
        <v>0.29000000000000004</v>
      </c>
    </row>
    <row r="49" spans="1:13" x14ac:dyDescent="0.25">
      <c r="A49" s="182">
        <v>65000</v>
      </c>
      <c r="B49" s="184">
        <v>0.25</v>
      </c>
      <c r="C49" s="184">
        <v>0.255</v>
      </c>
      <c r="D49" s="184">
        <v>0.26</v>
      </c>
      <c r="E49" s="184">
        <v>0.26500000000000001</v>
      </c>
      <c r="F49" s="184">
        <v>0.27</v>
      </c>
      <c r="G49" s="184">
        <v>0.27500000000000002</v>
      </c>
      <c r="H49" s="184">
        <v>0.27500000000000002</v>
      </c>
      <c r="I49" s="184">
        <v>0.28000000000000003</v>
      </c>
      <c r="J49" s="184">
        <v>0.28500000000000003</v>
      </c>
      <c r="K49" s="184">
        <v>0.28500000000000003</v>
      </c>
      <c r="L49" s="184">
        <v>0.29000000000000004</v>
      </c>
      <c r="M49" s="184">
        <v>0.29000000000000004</v>
      </c>
    </row>
    <row r="50" spans="1:13" x14ac:dyDescent="0.25">
      <c r="A50" s="182">
        <v>66000</v>
      </c>
      <c r="B50" s="184">
        <v>0.255</v>
      </c>
      <c r="C50" s="184">
        <v>0.26</v>
      </c>
      <c r="D50" s="184">
        <v>0.26</v>
      </c>
      <c r="E50" s="184">
        <v>0.26500000000000001</v>
      </c>
      <c r="F50" s="184">
        <v>0.27</v>
      </c>
      <c r="G50" s="184">
        <v>0.27500000000000002</v>
      </c>
      <c r="H50" s="184">
        <v>0.28000000000000003</v>
      </c>
      <c r="I50" s="184">
        <v>0.28000000000000003</v>
      </c>
      <c r="J50" s="184">
        <v>0.28500000000000003</v>
      </c>
      <c r="K50" s="184">
        <v>0.29000000000000004</v>
      </c>
      <c r="L50" s="184">
        <v>0.29000000000000004</v>
      </c>
      <c r="M50" s="184">
        <v>0.29499999999999998</v>
      </c>
    </row>
    <row r="51" spans="1:13" x14ac:dyDescent="0.25">
      <c r="A51" s="182">
        <v>67000</v>
      </c>
      <c r="B51" s="184">
        <v>0.255</v>
      </c>
      <c r="C51" s="184">
        <v>0.26</v>
      </c>
      <c r="D51" s="184">
        <v>0.26500000000000001</v>
      </c>
      <c r="E51" s="184">
        <v>0.27</v>
      </c>
      <c r="F51" s="184">
        <v>0.27</v>
      </c>
      <c r="G51" s="184">
        <v>0.27500000000000002</v>
      </c>
      <c r="H51" s="184">
        <v>0.28000000000000003</v>
      </c>
      <c r="I51" s="184">
        <v>0.28500000000000003</v>
      </c>
      <c r="J51" s="184">
        <v>0.28500000000000003</v>
      </c>
      <c r="K51" s="184">
        <v>0.29000000000000004</v>
      </c>
      <c r="L51" s="184">
        <v>0.29000000000000004</v>
      </c>
      <c r="M51" s="184">
        <v>0.29499999999999998</v>
      </c>
    </row>
    <row r="52" spans="1:13" x14ac:dyDescent="0.25">
      <c r="A52" s="182">
        <v>68000</v>
      </c>
      <c r="B52" s="184">
        <v>0.255</v>
      </c>
      <c r="C52" s="184">
        <v>0.26</v>
      </c>
      <c r="D52" s="184">
        <v>0.26500000000000001</v>
      </c>
      <c r="E52" s="184">
        <v>0.27</v>
      </c>
      <c r="F52" s="184">
        <v>0.27500000000000002</v>
      </c>
      <c r="G52" s="184">
        <v>0.28000000000000003</v>
      </c>
      <c r="H52" s="184">
        <v>0.28000000000000003</v>
      </c>
      <c r="I52" s="184">
        <v>0.28500000000000003</v>
      </c>
      <c r="J52" s="184">
        <v>0.29000000000000004</v>
      </c>
      <c r="K52" s="184">
        <v>0.29000000000000004</v>
      </c>
      <c r="L52" s="184">
        <v>0.29499999999999998</v>
      </c>
      <c r="M52" s="184">
        <v>0.29499999999999998</v>
      </c>
    </row>
    <row r="53" spans="1:13" x14ac:dyDescent="0.25">
      <c r="A53" s="182">
        <v>69000</v>
      </c>
      <c r="B53" s="184">
        <v>0.255</v>
      </c>
      <c r="C53" s="184">
        <v>0.26</v>
      </c>
      <c r="D53" s="184">
        <v>0.26500000000000001</v>
      </c>
      <c r="E53" s="184">
        <v>0.27</v>
      </c>
      <c r="F53" s="184">
        <v>0.27500000000000002</v>
      </c>
      <c r="G53" s="184">
        <v>0.28000000000000003</v>
      </c>
      <c r="H53" s="184">
        <v>0.28500000000000003</v>
      </c>
      <c r="I53" s="184">
        <v>0.28500000000000003</v>
      </c>
      <c r="J53" s="184">
        <v>0.29000000000000004</v>
      </c>
      <c r="K53" s="184">
        <v>0.29000000000000004</v>
      </c>
      <c r="L53" s="184">
        <v>0.29499999999999998</v>
      </c>
      <c r="M53" s="184">
        <v>0.3</v>
      </c>
    </row>
    <row r="54" spans="1:13" x14ac:dyDescent="0.25">
      <c r="A54" s="182">
        <v>70000</v>
      </c>
      <c r="B54" s="184">
        <v>0.26</v>
      </c>
      <c r="C54" s="184">
        <v>0.26500000000000001</v>
      </c>
      <c r="D54" s="184">
        <v>0.27</v>
      </c>
      <c r="E54" s="184">
        <v>0.27</v>
      </c>
      <c r="F54" s="184">
        <v>0.27500000000000002</v>
      </c>
      <c r="G54" s="184">
        <v>0.28000000000000003</v>
      </c>
      <c r="H54" s="184">
        <v>0.28500000000000003</v>
      </c>
      <c r="I54" s="184">
        <v>0.29000000000000004</v>
      </c>
      <c r="J54" s="184">
        <v>0.29000000000000004</v>
      </c>
      <c r="K54" s="184">
        <v>0.29499999999999998</v>
      </c>
      <c r="L54" s="184">
        <v>0.29499999999999998</v>
      </c>
      <c r="M54" s="184">
        <v>0.3</v>
      </c>
    </row>
    <row r="55" spans="1:13" x14ac:dyDescent="0.25">
      <c r="A55" s="182">
        <v>71000</v>
      </c>
      <c r="B55" s="184">
        <v>0.26</v>
      </c>
      <c r="C55" s="184">
        <v>0.26500000000000001</v>
      </c>
      <c r="D55" s="184">
        <v>0.27</v>
      </c>
      <c r="E55" s="184">
        <v>0.27500000000000002</v>
      </c>
      <c r="F55" s="184">
        <v>0.28000000000000003</v>
      </c>
      <c r="G55" s="184">
        <v>0.28000000000000003</v>
      </c>
      <c r="H55" s="184">
        <v>0.28500000000000003</v>
      </c>
      <c r="I55" s="184">
        <v>0.29000000000000004</v>
      </c>
      <c r="J55" s="184">
        <v>0.29000000000000004</v>
      </c>
      <c r="K55" s="184">
        <v>0.29499999999999998</v>
      </c>
      <c r="L55" s="184">
        <v>0.3</v>
      </c>
      <c r="M55" s="184">
        <v>0.3</v>
      </c>
    </row>
    <row r="56" spans="1:13" x14ac:dyDescent="0.25">
      <c r="A56" s="182">
        <v>72000</v>
      </c>
      <c r="B56" s="184">
        <v>0.26</v>
      </c>
      <c r="C56" s="184">
        <v>0.26500000000000001</v>
      </c>
      <c r="D56" s="184">
        <v>0.27</v>
      </c>
      <c r="E56" s="184">
        <v>0.27500000000000002</v>
      </c>
      <c r="F56" s="184">
        <v>0.28000000000000003</v>
      </c>
      <c r="G56" s="184">
        <v>0.28500000000000003</v>
      </c>
      <c r="H56" s="184">
        <v>0.28500000000000003</v>
      </c>
      <c r="I56" s="184">
        <v>0.29000000000000004</v>
      </c>
      <c r="J56" s="184">
        <v>0.29499999999999998</v>
      </c>
      <c r="K56" s="184">
        <v>0.29499999999999998</v>
      </c>
      <c r="L56" s="184">
        <v>0.3</v>
      </c>
      <c r="M56" s="184">
        <v>0.30499999999999999</v>
      </c>
    </row>
    <row r="57" spans="1:13" x14ac:dyDescent="0.25">
      <c r="A57" s="182">
        <v>73000</v>
      </c>
      <c r="B57" s="184">
        <v>0.26500000000000001</v>
      </c>
      <c r="C57" s="184">
        <v>0.27</v>
      </c>
      <c r="D57" s="184">
        <v>0.27</v>
      </c>
      <c r="E57" s="184">
        <v>0.27500000000000002</v>
      </c>
      <c r="F57" s="184">
        <v>0.28000000000000003</v>
      </c>
      <c r="G57" s="184">
        <v>0.28500000000000003</v>
      </c>
      <c r="H57" s="184">
        <v>0.29000000000000004</v>
      </c>
      <c r="I57" s="184">
        <v>0.29000000000000004</v>
      </c>
      <c r="J57" s="184">
        <v>0.29499999999999998</v>
      </c>
      <c r="K57" s="184">
        <v>0.3</v>
      </c>
      <c r="L57" s="184">
        <v>0.3</v>
      </c>
      <c r="M57" s="184">
        <v>0.30499999999999999</v>
      </c>
    </row>
    <row r="58" spans="1:13" x14ac:dyDescent="0.25">
      <c r="A58" s="182">
        <v>74000</v>
      </c>
      <c r="B58" s="184">
        <v>0.26500000000000001</v>
      </c>
      <c r="C58" s="184">
        <v>0.27</v>
      </c>
      <c r="D58" s="184">
        <v>0.27500000000000002</v>
      </c>
      <c r="E58" s="184">
        <v>0.28000000000000003</v>
      </c>
      <c r="F58" s="184">
        <v>0.28000000000000003</v>
      </c>
      <c r="G58" s="184">
        <v>0.28500000000000003</v>
      </c>
      <c r="H58" s="184">
        <v>0.29000000000000004</v>
      </c>
      <c r="I58" s="184">
        <v>0.29499999999999998</v>
      </c>
      <c r="J58" s="184">
        <v>0.29499999999999998</v>
      </c>
      <c r="K58" s="184">
        <v>0.3</v>
      </c>
      <c r="L58" s="184">
        <v>0.30499999999999999</v>
      </c>
      <c r="M58" s="184">
        <v>0.30499999999999999</v>
      </c>
    </row>
    <row r="59" spans="1:13" x14ac:dyDescent="0.25">
      <c r="A59" s="182">
        <v>75000</v>
      </c>
      <c r="B59" s="184">
        <v>0.26500000000000001</v>
      </c>
      <c r="C59" s="184">
        <v>0.27</v>
      </c>
      <c r="D59" s="184">
        <v>0.27500000000000002</v>
      </c>
      <c r="E59" s="184">
        <v>0.28000000000000003</v>
      </c>
      <c r="F59" s="184">
        <v>0.28500000000000003</v>
      </c>
      <c r="G59" s="184">
        <v>0.29000000000000004</v>
      </c>
      <c r="H59" s="184">
        <v>0.29000000000000004</v>
      </c>
      <c r="I59" s="184">
        <v>0.29499999999999998</v>
      </c>
      <c r="J59" s="184">
        <v>0.3</v>
      </c>
      <c r="K59" s="184">
        <v>0.3</v>
      </c>
      <c r="L59" s="184">
        <v>0.30499999999999999</v>
      </c>
      <c r="M59" s="184">
        <v>0.30499999999999999</v>
      </c>
    </row>
    <row r="60" spans="1:13" x14ac:dyDescent="0.25">
      <c r="A60" s="182">
        <v>76000</v>
      </c>
      <c r="B60" s="184">
        <v>0.26500000000000001</v>
      </c>
      <c r="C60" s="184">
        <v>0.27</v>
      </c>
      <c r="D60" s="184">
        <v>0.27500000000000002</v>
      </c>
      <c r="E60" s="184">
        <v>0.28000000000000003</v>
      </c>
      <c r="F60" s="184">
        <v>0.28500000000000003</v>
      </c>
      <c r="G60" s="184">
        <v>0.29000000000000004</v>
      </c>
      <c r="H60" s="184">
        <v>0.29499999999999998</v>
      </c>
      <c r="I60" s="184">
        <v>0.29499999999999998</v>
      </c>
      <c r="J60" s="184">
        <v>0.3</v>
      </c>
      <c r="K60" s="184">
        <v>0.30499999999999999</v>
      </c>
      <c r="L60" s="184">
        <v>0.30499999999999999</v>
      </c>
      <c r="M60" s="184">
        <v>0.31</v>
      </c>
    </row>
    <row r="61" spans="1:13" x14ac:dyDescent="0.25">
      <c r="A61" s="182">
        <v>77000</v>
      </c>
      <c r="B61" s="184">
        <v>0.26500000000000001</v>
      </c>
      <c r="C61" s="184">
        <v>0.27500000000000002</v>
      </c>
      <c r="D61" s="184">
        <v>0.27500000000000002</v>
      </c>
      <c r="E61" s="184">
        <v>0.28000000000000003</v>
      </c>
      <c r="F61" s="184">
        <v>0.28500000000000003</v>
      </c>
      <c r="G61" s="184">
        <v>0.29000000000000004</v>
      </c>
      <c r="H61" s="184">
        <v>0.29499999999999998</v>
      </c>
      <c r="I61" s="184">
        <v>0.3</v>
      </c>
      <c r="J61" s="184">
        <v>0.3</v>
      </c>
      <c r="K61" s="184">
        <v>0.30499999999999999</v>
      </c>
      <c r="L61" s="184">
        <v>0.30499999999999999</v>
      </c>
      <c r="M61" s="184">
        <v>0.31</v>
      </c>
    </row>
    <row r="62" spans="1:13" x14ac:dyDescent="0.25">
      <c r="A62" s="182">
        <v>78000</v>
      </c>
      <c r="B62" s="184">
        <v>0.27</v>
      </c>
      <c r="C62" s="184">
        <v>0.27500000000000002</v>
      </c>
      <c r="D62" s="184">
        <v>0.28000000000000003</v>
      </c>
      <c r="E62" s="184">
        <v>0.28500000000000003</v>
      </c>
      <c r="F62" s="184">
        <v>0.28500000000000003</v>
      </c>
      <c r="G62" s="184">
        <v>0.29000000000000004</v>
      </c>
      <c r="H62" s="184">
        <v>0.29499999999999998</v>
      </c>
      <c r="I62" s="184">
        <v>0.3</v>
      </c>
      <c r="J62" s="184">
        <v>0.3</v>
      </c>
      <c r="K62" s="184">
        <v>0.30499999999999999</v>
      </c>
      <c r="L62" s="184">
        <v>0.31</v>
      </c>
      <c r="M62" s="184">
        <v>0.31</v>
      </c>
    </row>
    <row r="63" spans="1:13" x14ac:dyDescent="0.25">
      <c r="A63" s="182">
        <v>79000</v>
      </c>
      <c r="B63" s="184">
        <v>0.27</v>
      </c>
      <c r="C63" s="184">
        <v>0.27500000000000002</v>
      </c>
      <c r="D63" s="184">
        <v>0.28000000000000003</v>
      </c>
      <c r="E63" s="184">
        <v>0.28500000000000003</v>
      </c>
      <c r="F63" s="184">
        <v>0.29000000000000004</v>
      </c>
      <c r="G63" s="184">
        <v>0.29000000000000004</v>
      </c>
      <c r="H63" s="184">
        <v>0.29499999999999998</v>
      </c>
      <c r="I63" s="184">
        <v>0.3</v>
      </c>
      <c r="J63" s="184">
        <v>0.30499999999999999</v>
      </c>
      <c r="K63" s="184">
        <v>0.30499999999999999</v>
      </c>
      <c r="L63" s="184">
        <v>0.31</v>
      </c>
      <c r="M63" s="184">
        <v>0.31</v>
      </c>
    </row>
    <row r="64" spans="1:13" x14ac:dyDescent="0.25">
      <c r="A64" s="182">
        <v>80000</v>
      </c>
      <c r="B64" s="184">
        <v>0.27</v>
      </c>
      <c r="C64" s="184">
        <v>0.27500000000000002</v>
      </c>
      <c r="D64" s="184">
        <v>0.28000000000000003</v>
      </c>
      <c r="E64" s="184">
        <v>0.28500000000000003</v>
      </c>
      <c r="F64" s="184">
        <v>0.29000000000000004</v>
      </c>
      <c r="G64" s="184">
        <v>0.29499999999999998</v>
      </c>
      <c r="H64" s="184">
        <v>0.29499999999999998</v>
      </c>
      <c r="I64" s="184">
        <v>0.3</v>
      </c>
      <c r="J64" s="184">
        <v>0.30499999999999999</v>
      </c>
      <c r="K64" s="184">
        <v>0.30499999999999999</v>
      </c>
      <c r="L64" s="184">
        <v>0.31</v>
      </c>
      <c r="M64" s="184">
        <v>0.31</v>
      </c>
    </row>
    <row r="65" spans="1:13" x14ac:dyDescent="0.25">
      <c r="A65" s="182">
        <v>81000</v>
      </c>
      <c r="B65" s="184">
        <v>0.27</v>
      </c>
      <c r="C65" s="184">
        <v>0.27500000000000002</v>
      </c>
      <c r="D65" s="184">
        <v>0.28000000000000003</v>
      </c>
      <c r="E65" s="184">
        <v>0.28500000000000003</v>
      </c>
      <c r="F65" s="184">
        <v>0.29000000000000004</v>
      </c>
      <c r="G65" s="184">
        <v>0.29499999999999998</v>
      </c>
      <c r="H65" s="184">
        <v>0.29499999999999998</v>
      </c>
      <c r="I65" s="184">
        <v>0.3</v>
      </c>
      <c r="J65" s="184">
        <v>0.30499999999999999</v>
      </c>
      <c r="K65" s="184">
        <v>0.30499999999999999</v>
      </c>
      <c r="L65" s="184">
        <v>0.31</v>
      </c>
      <c r="M65" s="184">
        <v>0.315</v>
      </c>
    </row>
    <row r="66" spans="1:13" x14ac:dyDescent="0.25">
      <c r="A66" s="182">
        <v>82000</v>
      </c>
      <c r="B66" s="184">
        <v>0.27</v>
      </c>
      <c r="C66" s="184">
        <v>0.27500000000000002</v>
      </c>
      <c r="D66" s="184">
        <v>0.28000000000000003</v>
      </c>
      <c r="E66" s="184">
        <v>0.28500000000000003</v>
      </c>
      <c r="F66" s="184">
        <v>0.29000000000000004</v>
      </c>
      <c r="G66" s="184">
        <v>0.29499999999999998</v>
      </c>
      <c r="H66" s="184">
        <v>0.29499999999999998</v>
      </c>
      <c r="I66" s="184">
        <v>0.3</v>
      </c>
      <c r="J66" s="184">
        <v>0.30499999999999999</v>
      </c>
      <c r="K66" s="184">
        <v>0.30499999999999999</v>
      </c>
      <c r="L66" s="184">
        <v>0.31</v>
      </c>
      <c r="M66" s="184">
        <v>0.315</v>
      </c>
    </row>
    <row r="67" spans="1:13" x14ac:dyDescent="0.25">
      <c r="A67" s="182">
        <v>83000</v>
      </c>
      <c r="B67" s="184">
        <v>0.27</v>
      </c>
      <c r="C67" s="184">
        <v>0.27500000000000002</v>
      </c>
      <c r="D67" s="184">
        <v>0.28000000000000003</v>
      </c>
      <c r="E67" s="184">
        <v>0.28500000000000003</v>
      </c>
      <c r="F67" s="184">
        <v>0.29000000000000004</v>
      </c>
      <c r="G67" s="184">
        <v>0.29499999999999998</v>
      </c>
      <c r="H67" s="184">
        <v>0.3</v>
      </c>
      <c r="I67" s="184">
        <v>0.3</v>
      </c>
      <c r="J67" s="184">
        <v>0.30499999999999999</v>
      </c>
      <c r="K67" s="184">
        <v>0.31</v>
      </c>
      <c r="L67" s="184">
        <v>0.31</v>
      </c>
      <c r="M67" s="184">
        <v>0.315</v>
      </c>
    </row>
    <row r="68" spans="1:13" x14ac:dyDescent="0.25">
      <c r="A68" s="182">
        <v>84000</v>
      </c>
      <c r="B68" s="184">
        <v>0.27</v>
      </c>
      <c r="C68" s="184">
        <v>0.27500000000000002</v>
      </c>
      <c r="D68" s="184">
        <v>0.28000000000000003</v>
      </c>
      <c r="E68" s="184">
        <v>0.28500000000000003</v>
      </c>
      <c r="F68" s="184">
        <v>0.29000000000000004</v>
      </c>
      <c r="G68" s="184">
        <v>0.29499999999999998</v>
      </c>
      <c r="H68" s="184">
        <v>0.3</v>
      </c>
      <c r="I68" s="184">
        <v>0.3</v>
      </c>
      <c r="J68" s="184">
        <v>0.30499999999999999</v>
      </c>
      <c r="K68" s="184">
        <v>0.31</v>
      </c>
      <c r="L68" s="184">
        <v>0.31</v>
      </c>
      <c r="M68" s="184">
        <v>0.315</v>
      </c>
    </row>
    <row r="69" spans="1:13" x14ac:dyDescent="0.25">
      <c r="A69" s="182">
        <v>85000</v>
      </c>
      <c r="B69" s="184">
        <v>0.27</v>
      </c>
      <c r="C69" s="184">
        <v>0.27500000000000002</v>
      </c>
      <c r="D69" s="184">
        <v>0.28000000000000003</v>
      </c>
      <c r="E69" s="184">
        <v>0.28500000000000003</v>
      </c>
      <c r="F69" s="184">
        <v>0.29000000000000004</v>
      </c>
      <c r="G69" s="184">
        <v>0.29499999999999998</v>
      </c>
      <c r="H69" s="184">
        <v>0.3</v>
      </c>
      <c r="I69" s="184">
        <v>0.3</v>
      </c>
      <c r="J69" s="184">
        <v>0.30499999999999999</v>
      </c>
      <c r="K69" s="184">
        <v>0.31</v>
      </c>
      <c r="L69" s="184">
        <v>0.31</v>
      </c>
      <c r="M69" s="184">
        <v>0.315</v>
      </c>
    </row>
    <row r="70" spans="1:13" x14ac:dyDescent="0.25">
      <c r="A70" s="182">
        <v>86000</v>
      </c>
      <c r="B70" s="184">
        <v>0.27</v>
      </c>
      <c r="C70" s="184">
        <v>0.27500000000000002</v>
      </c>
      <c r="D70" s="184">
        <v>0.28000000000000003</v>
      </c>
      <c r="E70" s="184">
        <v>0.28500000000000003</v>
      </c>
      <c r="F70" s="184">
        <v>0.29000000000000004</v>
      </c>
      <c r="G70" s="184">
        <v>0.29499999999999998</v>
      </c>
      <c r="H70" s="184">
        <v>0.3</v>
      </c>
      <c r="I70" s="184">
        <v>0.3</v>
      </c>
      <c r="J70" s="184">
        <v>0.30499999999999999</v>
      </c>
      <c r="K70" s="184">
        <v>0.31</v>
      </c>
      <c r="L70" s="184">
        <v>0.31</v>
      </c>
      <c r="M70" s="184">
        <v>0.315</v>
      </c>
    </row>
    <row r="71" spans="1:13" x14ac:dyDescent="0.25">
      <c r="A71" s="182">
        <v>87000</v>
      </c>
      <c r="B71" s="184">
        <v>0.27</v>
      </c>
      <c r="C71" s="184">
        <v>0.27500000000000002</v>
      </c>
      <c r="D71" s="184">
        <v>0.28000000000000003</v>
      </c>
      <c r="E71" s="184">
        <v>0.28500000000000003</v>
      </c>
      <c r="F71" s="184">
        <v>0.29000000000000004</v>
      </c>
      <c r="G71" s="184">
        <v>0.29499999999999998</v>
      </c>
      <c r="H71" s="184">
        <v>0.3</v>
      </c>
      <c r="I71" s="184">
        <v>0.30499999999999999</v>
      </c>
      <c r="J71" s="184">
        <v>0.30499999999999999</v>
      </c>
      <c r="K71" s="184">
        <v>0.31</v>
      </c>
      <c r="L71" s="184">
        <v>0.31</v>
      </c>
      <c r="M71" s="184">
        <v>0.315</v>
      </c>
    </row>
    <row r="72" spans="1:13" x14ac:dyDescent="0.25">
      <c r="A72" s="182">
        <v>88000</v>
      </c>
      <c r="B72" s="184">
        <v>0.27</v>
      </c>
      <c r="C72" s="184">
        <v>0.27500000000000002</v>
      </c>
      <c r="D72" s="184">
        <v>0.28000000000000003</v>
      </c>
      <c r="E72" s="184">
        <v>0.28500000000000003</v>
      </c>
      <c r="F72" s="184">
        <v>0.29000000000000004</v>
      </c>
      <c r="G72" s="184">
        <v>0.29499999999999998</v>
      </c>
      <c r="H72" s="184">
        <v>0.3</v>
      </c>
      <c r="I72" s="184">
        <v>0.30499999999999999</v>
      </c>
      <c r="J72" s="184">
        <v>0.30499999999999999</v>
      </c>
      <c r="K72" s="184">
        <v>0.31</v>
      </c>
      <c r="L72" s="184">
        <v>0.31</v>
      </c>
      <c r="M72" s="184">
        <v>0.315</v>
      </c>
    </row>
    <row r="73" spans="1:13" x14ac:dyDescent="0.25">
      <c r="A73" s="182">
        <v>89000</v>
      </c>
      <c r="B73" s="184">
        <v>0.27</v>
      </c>
      <c r="C73" s="184">
        <v>0.27500000000000002</v>
      </c>
      <c r="D73" s="184">
        <v>0.28000000000000003</v>
      </c>
      <c r="E73" s="184">
        <v>0.28500000000000003</v>
      </c>
      <c r="F73" s="184">
        <v>0.29000000000000004</v>
      </c>
      <c r="G73" s="184">
        <v>0.29499999999999998</v>
      </c>
      <c r="H73" s="184">
        <v>0.3</v>
      </c>
      <c r="I73" s="184">
        <v>0.30499999999999999</v>
      </c>
      <c r="J73" s="184">
        <v>0.30499999999999999</v>
      </c>
      <c r="K73" s="184">
        <v>0.31</v>
      </c>
      <c r="L73" s="184">
        <v>0.31</v>
      </c>
      <c r="M73" s="184">
        <v>0.315</v>
      </c>
    </row>
    <row r="74" spans="1:13" x14ac:dyDescent="0.25">
      <c r="A74" s="182">
        <v>90000</v>
      </c>
      <c r="B74" s="184">
        <v>0.27</v>
      </c>
      <c r="C74" s="184">
        <v>0.27500000000000002</v>
      </c>
      <c r="D74" s="184">
        <v>0.28000000000000003</v>
      </c>
      <c r="E74" s="184">
        <v>0.28500000000000003</v>
      </c>
      <c r="F74" s="184">
        <v>0.29000000000000004</v>
      </c>
      <c r="G74" s="184">
        <v>0.29499999999999998</v>
      </c>
      <c r="H74" s="184">
        <v>0.3</v>
      </c>
      <c r="I74" s="184">
        <v>0.30499999999999999</v>
      </c>
      <c r="J74" s="184">
        <v>0.30499999999999999</v>
      </c>
      <c r="K74" s="184">
        <v>0.31</v>
      </c>
      <c r="L74" s="184">
        <v>0.31</v>
      </c>
      <c r="M74" s="184">
        <v>0.315</v>
      </c>
    </row>
    <row r="75" spans="1:13" x14ac:dyDescent="0.25">
      <c r="A75" s="182">
        <v>91000</v>
      </c>
      <c r="B75" s="184">
        <v>0.27</v>
      </c>
      <c r="C75" s="184">
        <v>0.27500000000000002</v>
      </c>
      <c r="D75" s="184">
        <v>0.28000000000000003</v>
      </c>
      <c r="E75" s="184">
        <v>0.28500000000000003</v>
      </c>
      <c r="F75" s="184">
        <v>0.29000000000000004</v>
      </c>
      <c r="G75" s="184">
        <v>0.29499999999999998</v>
      </c>
      <c r="H75" s="184">
        <v>0.3</v>
      </c>
      <c r="I75" s="184">
        <v>0.30499999999999999</v>
      </c>
      <c r="J75" s="184">
        <v>0.30499999999999999</v>
      </c>
      <c r="K75" s="184">
        <v>0.31</v>
      </c>
      <c r="L75" s="184">
        <v>0.31</v>
      </c>
      <c r="M75" s="184">
        <v>0.315</v>
      </c>
    </row>
    <row r="76" spans="1:13" x14ac:dyDescent="0.25">
      <c r="A76" s="182">
        <v>92000</v>
      </c>
      <c r="B76" s="184">
        <v>0.27</v>
      </c>
      <c r="C76" s="184">
        <v>0.27500000000000002</v>
      </c>
      <c r="D76" s="184">
        <v>0.28000000000000003</v>
      </c>
      <c r="E76" s="184">
        <v>0.28500000000000003</v>
      </c>
      <c r="F76" s="184">
        <v>0.29000000000000004</v>
      </c>
      <c r="G76" s="184">
        <v>0.29499999999999998</v>
      </c>
      <c r="H76" s="184">
        <v>0.3</v>
      </c>
      <c r="I76" s="184">
        <v>0.30499999999999999</v>
      </c>
      <c r="J76" s="184">
        <v>0.30499999999999999</v>
      </c>
      <c r="K76" s="184">
        <v>0.31</v>
      </c>
      <c r="L76" s="184">
        <v>0.31</v>
      </c>
      <c r="M76" s="184">
        <v>0.315</v>
      </c>
    </row>
    <row r="77" spans="1:13" x14ac:dyDescent="0.25">
      <c r="A77" s="182">
        <v>93000</v>
      </c>
      <c r="B77" s="184">
        <v>0.27</v>
      </c>
      <c r="C77" s="184">
        <v>0.27500000000000002</v>
      </c>
      <c r="D77" s="184">
        <v>0.28000000000000003</v>
      </c>
      <c r="E77" s="184">
        <v>0.28500000000000003</v>
      </c>
      <c r="F77" s="184">
        <v>0.29000000000000004</v>
      </c>
      <c r="G77" s="184">
        <v>0.29499999999999998</v>
      </c>
      <c r="H77" s="184">
        <v>0.3</v>
      </c>
      <c r="I77" s="184">
        <v>0.30499999999999999</v>
      </c>
      <c r="J77" s="184">
        <v>0.30499999999999999</v>
      </c>
      <c r="K77" s="184">
        <v>0.31</v>
      </c>
      <c r="L77" s="184">
        <v>0.31</v>
      </c>
      <c r="M77" s="184">
        <v>0.315</v>
      </c>
    </row>
    <row r="78" spans="1:13" x14ac:dyDescent="0.25">
      <c r="A78" s="182">
        <v>94000</v>
      </c>
      <c r="B78" s="184">
        <v>0.27</v>
      </c>
      <c r="C78" s="184">
        <v>0.27500000000000002</v>
      </c>
      <c r="D78" s="184">
        <v>0.28000000000000003</v>
      </c>
      <c r="E78" s="184">
        <v>0.28500000000000003</v>
      </c>
      <c r="F78" s="184">
        <v>0.29000000000000004</v>
      </c>
      <c r="G78" s="184">
        <v>0.29499999999999998</v>
      </c>
      <c r="H78" s="184">
        <v>0.3</v>
      </c>
      <c r="I78" s="184">
        <v>0.30499999999999999</v>
      </c>
      <c r="J78" s="184">
        <v>0.30499999999999999</v>
      </c>
      <c r="K78" s="184">
        <v>0.31</v>
      </c>
      <c r="L78" s="184">
        <v>0.31</v>
      </c>
      <c r="M78" s="184">
        <v>0.315</v>
      </c>
    </row>
    <row r="79" spans="1:13" x14ac:dyDescent="0.25">
      <c r="A79" s="182">
        <v>95000</v>
      </c>
      <c r="B79" s="184">
        <v>0.27</v>
      </c>
      <c r="C79" s="184">
        <v>0.27500000000000002</v>
      </c>
      <c r="D79" s="184">
        <v>0.28000000000000003</v>
      </c>
      <c r="E79" s="184">
        <v>0.28500000000000003</v>
      </c>
      <c r="F79" s="184">
        <v>0.29000000000000004</v>
      </c>
      <c r="G79" s="184">
        <v>0.29499999999999998</v>
      </c>
      <c r="H79" s="184">
        <v>0.3</v>
      </c>
      <c r="I79" s="184">
        <v>0.30499999999999999</v>
      </c>
      <c r="J79" s="184">
        <v>0.30499999999999999</v>
      </c>
      <c r="K79" s="184">
        <v>0.31</v>
      </c>
      <c r="L79" s="184">
        <v>0.31</v>
      </c>
      <c r="M79" s="184">
        <v>0.315</v>
      </c>
    </row>
    <row r="80" spans="1:13" x14ac:dyDescent="0.25">
      <c r="A80" s="182">
        <v>96000</v>
      </c>
      <c r="B80" s="184">
        <v>0.27</v>
      </c>
      <c r="C80" s="184">
        <v>0.27500000000000002</v>
      </c>
      <c r="D80" s="184">
        <v>0.28000000000000003</v>
      </c>
      <c r="E80" s="184">
        <v>0.28500000000000003</v>
      </c>
      <c r="F80" s="184">
        <v>0.29000000000000004</v>
      </c>
      <c r="G80" s="184">
        <v>0.29499999999999998</v>
      </c>
      <c r="H80" s="184">
        <v>0.3</v>
      </c>
      <c r="I80" s="184">
        <v>0.30499999999999999</v>
      </c>
      <c r="J80" s="184">
        <v>0.30499999999999999</v>
      </c>
      <c r="K80" s="184">
        <v>0.31</v>
      </c>
      <c r="L80" s="184">
        <v>0.31</v>
      </c>
      <c r="M80" s="184">
        <v>0.315</v>
      </c>
    </row>
    <row r="81" spans="1:13" x14ac:dyDescent="0.25">
      <c r="A81" s="182">
        <v>97000</v>
      </c>
      <c r="B81" s="184">
        <v>0.27</v>
      </c>
      <c r="C81" s="184">
        <v>0.27500000000000002</v>
      </c>
      <c r="D81" s="184">
        <v>0.28000000000000003</v>
      </c>
      <c r="E81" s="184">
        <v>0.28500000000000003</v>
      </c>
      <c r="F81" s="184">
        <v>0.29000000000000004</v>
      </c>
      <c r="G81" s="184">
        <v>0.29499999999999998</v>
      </c>
      <c r="H81" s="184">
        <v>0.3</v>
      </c>
      <c r="I81" s="184">
        <v>0.30499999999999999</v>
      </c>
      <c r="J81" s="184">
        <v>0.30499999999999999</v>
      </c>
      <c r="K81" s="184">
        <v>0.31</v>
      </c>
      <c r="L81" s="184">
        <v>0.31</v>
      </c>
      <c r="M81" s="184">
        <v>0.315</v>
      </c>
    </row>
    <row r="82" spans="1:13" x14ac:dyDescent="0.25">
      <c r="A82" s="182">
        <v>98000</v>
      </c>
      <c r="B82" s="184">
        <v>0.27</v>
      </c>
      <c r="C82" s="184">
        <v>0.27500000000000002</v>
      </c>
      <c r="D82" s="184">
        <v>0.28000000000000003</v>
      </c>
      <c r="E82" s="184">
        <v>0.28500000000000003</v>
      </c>
      <c r="F82" s="184">
        <v>0.29000000000000004</v>
      </c>
      <c r="G82" s="184">
        <v>0.29499999999999998</v>
      </c>
      <c r="H82" s="184">
        <v>0.3</v>
      </c>
      <c r="I82" s="184">
        <v>0.30499999999999999</v>
      </c>
      <c r="J82" s="184">
        <v>0.30499999999999999</v>
      </c>
      <c r="K82" s="184">
        <v>0.31</v>
      </c>
      <c r="L82" s="184">
        <v>0.31</v>
      </c>
      <c r="M82" s="184">
        <v>0.315</v>
      </c>
    </row>
    <row r="83" spans="1:13" x14ac:dyDescent="0.25">
      <c r="A83" s="182">
        <v>99000</v>
      </c>
      <c r="B83" s="184">
        <v>0.27</v>
      </c>
      <c r="C83" s="184">
        <v>0.27500000000000002</v>
      </c>
      <c r="D83" s="184">
        <v>0.28000000000000003</v>
      </c>
      <c r="E83" s="184">
        <v>0.28500000000000003</v>
      </c>
      <c r="F83" s="184">
        <v>0.29000000000000004</v>
      </c>
      <c r="G83" s="184">
        <v>0.29499999999999998</v>
      </c>
      <c r="H83" s="184">
        <v>0.3</v>
      </c>
      <c r="I83" s="184">
        <v>0.30499999999999999</v>
      </c>
      <c r="J83" s="184">
        <v>0.30499999999999999</v>
      </c>
      <c r="K83" s="184">
        <v>0.31</v>
      </c>
      <c r="L83" s="184">
        <v>0.31</v>
      </c>
      <c r="M83" s="184">
        <v>0.315</v>
      </c>
    </row>
    <row r="84" spans="1:13" x14ac:dyDescent="0.25">
      <c r="A84" s="182">
        <v>100000</v>
      </c>
      <c r="B84" s="184">
        <v>0.27</v>
      </c>
      <c r="C84" s="184">
        <v>0.27500000000000002</v>
      </c>
      <c r="D84" s="184">
        <v>0.28000000000000003</v>
      </c>
      <c r="E84" s="184">
        <v>0.28500000000000003</v>
      </c>
      <c r="F84" s="184">
        <v>0.29000000000000004</v>
      </c>
      <c r="G84" s="184">
        <v>0.29499999999999998</v>
      </c>
      <c r="H84" s="184">
        <v>0.3</v>
      </c>
      <c r="I84" s="184">
        <v>0.30499999999999999</v>
      </c>
      <c r="J84" s="184">
        <v>0.30499999999999999</v>
      </c>
      <c r="K84" s="184">
        <v>0.31</v>
      </c>
      <c r="L84" s="184">
        <v>0.31</v>
      </c>
      <c r="M84" s="184">
        <v>0.315</v>
      </c>
    </row>
    <row r="85" spans="1:13" x14ac:dyDescent="0.25">
      <c r="A85" s="182">
        <v>101000</v>
      </c>
      <c r="B85" s="184">
        <v>0.27</v>
      </c>
      <c r="C85" s="184">
        <v>0.27500000000000002</v>
      </c>
      <c r="D85" s="184">
        <v>0.28000000000000003</v>
      </c>
      <c r="E85" s="184">
        <v>0.28500000000000003</v>
      </c>
      <c r="F85" s="184">
        <v>0.29000000000000004</v>
      </c>
      <c r="G85" s="184">
        <v>0.29499999999999998</v>
      </c>
      <c r="H85" s="184">
        <v>0.3</v>
      </c>
      <c r="I85" s="184">
        <v>0.30499999999999999</v>
      </c>
      <c r="J85" s="184">
        <v>0.30499999999999999</v>
      </c>
      <c r="K85" s="184">
        <v>0.31</v>
      </c>
      <c r="L85" s="184">
        <v>0.31</v>
      </c>
      <c r="M85" s="184">
        <v>0.315</v>
      </c>
    </row>
    <row r="86" spans="1:13" x14ac:dyDescent="0.25">
      <c r="A86" s="182">
        <v>102000</v>
      </c>
      <c r="B86" s="184">
        <v>0.27</v>
      </c>
      <c r="C86" s="184">
        <v>0.27500000000000002</v>
      </c>
      <c r="D86" s="184">
        <v>0.28000000000000003</v>
      </c>
      <c r="E86" s="184">
        <v>0.28500000000000003</v>
      </c>
      <c r="F86" s="184">
        <v>0.29000000000000004</v>
      </c>
      <c r="G86" s="184">
        <v>0.29499999999999998</v>
      </c>
      <c r="H86" s="184">
        <v>0.3</v>
      </c>
      <c r="I86" s="184">
        <v>0.30499999999999999</v>
      </c>
      <c r="J86" s="184">
        <v>0.30499999999999999</v>
      </c>
      <c r="K86" s="184">
        <v>0.31</v>
      </c>
      <c r="L86" s="184">
        <v>0.31</v>
      </c>
      <c r="M86" s="184">
        <v>0.315</v>
      </c>
    </row>
    <row r="87" spans="1:13" x14ac:dyDescent="0.25">
      <c r="A87" s="182">
        <v>103000</v>
      </c>
      <c r="B87" s="184">
        <v>0.27</v>
      </c>
      <c r="C87" s="184">
        <v>0.27500000000000002</v>
      </c>
      <c r="D87" s="184">
        <v>0.28000000000000003</v>
      </c>
      <c r="E87" s="184">
        <v>0.28500000000000003</v>
      </c>
      <c r="F87" s="184">
        <v>0.29000000000000004</v>
      </c>
      <c r="G87" s="184">
        <v>0.29499999999999998</v>
      </c>
      <c r="H87" s="184">
        <v>0.3</v>
      </c>
      <c r="I87" s="184">
        <v>0.30499999999999999</v>
      </c>
      <c r="J87" s="184">
        <v>0.30499999999999999</v>
      </c>
      <c r="K87" s="184">
        <v>0.31</v>
      </c>
      <c r="L87" s="184">
        <v>0.31</v>
      </c>
      <c r="M87" s="184">
        <v>0.315</v>
      </c>
    </row>
    <row r="88" spans="1:13" x14ac:dyDescent="0.25">
      <c r="A88" s="182">
        <v>104000</v>
      </c>
      <c r="B88" s="184">
        <v>0.27</v>
      </c>
      <c r="C88" s="184">
        <v>0.27500000000000002</v>
      </c>
      <c r="D88" s="184">
        <v>0.28000000000000003</v>
      </c>
      <c r="E88" s="184">
        <v>0.28500000000000003</v>
      </c>
      <c r="F88" s="184">
        <v>0.29000000000000004</v>
      </c>
      <c r="G88" s="184">
        <v>0.29499999999999998</v>
      </c>
      <c r="H88" s="184">
        <v>0.3</v>
      </c>
      <c r="I88" s="184">
        <v>0.30499999999999999</v>
      </c>
      <c r="J88" s="184">
        <v>0.30499999999999999</v>
      </c>
      <c r="K88" s="184">
        <v>0.31</v>
      </c>
      <c r="L88" s="184">
        <v>0.31</v>
      </c>
      <c r="M88" s="184">
        <v>0.315</v>
      </c>
    </row>
    <row r="89" spans="1:13" x14ac:dyDescent="0.25">
      <c r="A89" s="182">
        <v>105000</v>
      </c>
      <c r="B89" s="184">
        <v>0.27</v>
      </c>
      <c r="C89" s="184">
        <v>0.27500000000000002</v>
      </c>
      <c r="D89" s="184">
        <v>0.28000000000000003</v>
      </c>
      <c r="E89" s="184">
        <v>0.28500000000000003</v>
      </c>
      <c r="F89" s="184">
        <v>0.29000000000000004</v>
      </c>
      <c r="G89" s="184">
        <v>0.29499999999999998</v>
      </c>
      <c r="H89" s="184">
        <v>0.3</v>
      </c>
      <c r="I89" s="184">
        <v>0.30499999999999999</v>
      </c>
      <c r="J89" s="184">
        <v>0.30499999999999999</v>
      </c>
      <c r="K89" s="184">
        <v>0.31</v>
      </c>
      <c r="L89" s="184">
        <v>0.31</v>
      </c>
      <c r="M89" s="184">
        <v>0.315</v>
      </c>
    </row>
    <row r="90" spans="1:13" x14ac:dyDescent="0.25">
      <c r="A90" s="182">
        <v>106000</v>
      </c>
      <c r="B90" s="184">
        <v>0.27</v>
      </c>
      <c r="C90" s="184">
        <v>0.27500000000000002</v>
      </c>
      <c r="D90" s="184">
        <v>0.28000000000000003</v>
      </c>
      <c r="E90" s="184">
        <v>0.28500000000000003</v>
      </c>
      <c r="F90" s="184">
        <v>0.29000000000000004</v>
      </c>
      <c r="G90" s="184">
        <v>0.29499999999999998</v>
      </c>
      <c r="H90" s="184">
        <v>0.3</v>
      </c>
      <c r="I90" s="184">
        <v>0.30499999999999999</v>
      </c>
      <c r="J90" s="184">
        <v>0.30499999999999999</v>
      </c>
      <c r="K90" s="184">
        <v>0.31</v>
      </c>
      <c r="L90" s="184">
        <v>0.31</v>
      </c>
      <c r="M90" s="184">
        <v>0.315</v>
      </c>
    </row>
    <row r="91" spans="1:13" x14ac:dyDescent="0.25">
      <c r="A91" s="182">
        <v>107000</v>
      </c>
      <c r="B91" s="184">
        <v>0.27</v>
      </c>
      <c r="C91" s="184">
        <v>0.27500000000000002</v>
      </c>
      <c r="D91" s="184">
        <v>0.28000000000000003</v>
      </c>
      <c r="E91" s="184">
        <v>0.28500000000000003</v>
      </c>
      <c r="F91" s="184">
        <v>0.29000000000000004</v>
      </c>
      <c r="G91" s="184">
        <v>0.29499999999999998</v>
      </c>
      <c r="H91" s="184">
        <v>0.3</v>
      </c>
      <c r="I91" s="184">
        <v>0.30499999999999999</v>
      </c>
      <c r="J91" s="184">
        <v>0.30499999999999999</v>
      </c>
      <c r="K91" s="184">
        <v>0.31</v>
      </c>
      <c r="L91" s="184">
        <v>0.31</v>
      </c>
      <c r="M91" s="184">
        <v>0.315</v>
      </c>
    </row>
    <row r="92" spans="1:13" x14ac:dyDescent="0.25">
      <c r="A92" s="182">
        <v>108000</v>
      </c>
      <c r="B92" s="184">
        <v>0.27</v>
      </c>
      <c r="C92" s="184">
        <v>0.27500000000000002</v>
      </c>
      <c r="D92" s="184">
        <v>0.28000000000000003</v>
      </c>
      <c r="E92" s="184">
        <v>0.28500000000000003</v>
      </c>
      <c r="F92" s="184">
        <v>0.29000000000000004</v>
      </c>
      <c r="G92" s="184">
        <v>0.29499999999999998</v>
      </c>
      <c r="H92" s="184">
        <v>0.3</v>
      </c>
      <c r="I92" s="184">
        <v>0.30499999999999999</v>
      </c>
      <c r="J92" s="184">
        <v>0.30499999999999999</v>
      </c>
      <c r="K92" s="184">
        <v>0.31</v>
      </c>
      <c r="L92" s="184">
        <v>0.31</v>
      </c>
      <c r="M92" s="184">
        <v>0.315</v>
      </c>
    </row>
    <row r="93" spans="1:13" x14ac:dyDescent="0.25">
      <c r="A93" s="182">
        <v>109000</v>
      </c>
      <c r="B93" s="184">
        <v>0.27</v>
      </c>
      <c r="C93" s="184">
        <v>0.27500000000000002</v>
      </c>
      <c r="D93" s="184">
        <v>0.28000000000000003</v>
      </c>
      <c r="E93" s="184">
        <v>0.28500000000000003</v>
      </c>
      <c r="F93" s="184">
        <v>0.29000000000000004</v>
      </c>
      <c r="G93" s="184">
        <v>0.29499999999999998</v>
      </c>
      <c r="H93" s="184">
        <v>0.3</v>
      </c>
      <c r="I93" s="184">
        <v>0.30499999999999999</v>
      </c>
      <c r="J93" s="184">
        <v>0.30499999999999999</v>
      </c>
      <c r="K93" s="184">
        <v>0.31</v>
      </c>
      <c r="L93" s="184">
        <v>0.31</v>
      </c>
      <c r="M93" s="184">
        <v>0.315</v>
      </c>
    </row>
    <row r="94" spans="1:13" x14ac:dyDescent="0.25">
      <c r="A94" s="182">
        <v>110000</v>
      </c>
      <c r="B94" s="184">
        <v>0.27</v>
      </c>
      <c r="C94" s="184">
        <v>0.27500000000000002</v>
      </c>
      <c r="D94" s="184">
        <v>0.28000000000000003</v>
      </c>
      <c r="E94" s="184">
        <v>0.28500000000000003</v>
      </c>
      <c r="F94" s="184">
        <v>0.29000000000000004</v>
      </c>
      <c r="G94" s="184">
        <v>0.29499999999999998</v>
      </c>
      <c r="H94" s="184">
        <v>0.3</v>
      </c>
      <c r="I94" s="184">
        <v>0.30499999999999999</v>
      </c>
      <c r="J94" s="184">
        <v>0.30499999999999999</v>
      </c>
      <c r="K94" s="184">
        <v>0.31</v>
      </c>
      <c r="L94" s="184">
        <v>0.31</v>
      </c>
      <c r="M94" s="184">
        <v>0.315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Releasebeheer</vt:lpstr>
      <vt:lpstr>Sneltoets Levensrentehypotheek</vt:lpstr>
      <vt:lpstr>VariabelenASR</vt:lpstr>
      <vt:lpstr>Wel AOW (box 3)</vt:lpstr>
      <vt:lpstr>'Sneltoets Levensrentehypotheek'!Afdrukbereik</vt:lpstr>
    </vt:vector>
  </TitlesOfParts>
  <Company>&lt;Direktbank&gt;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Ballintijn</dc:creator>
  <cp:lastModifiedBy>Ballintijn M.C. (Michiel)</cp:lastModifiedBy>
  <cp:lastPrinted>2020-10-21T10:15:20Z</cp:lastPrinted>
  <dcterms:created xsi:type="dcterms:W3CDTF">2009-12-16T13:26:17Z</dcterms:created>
  <dcterms:modified xsi:type="dcterms:W3CDTF">2020-12-16T07:56:13Z</dcterms:modified>
</cp:coreProperties>
</file>